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428\AC\Temp\"/>
    </mc:Choice>
  </mc:AlternateContent>
  <xr:revisionPtr revIDLastSave="0" documentId="8_{B322E80D-4273-414E-9BDD-3F40595A05BC}" xr6:coauthVersionLast="45" xr6:coauthVersionMax="45" xr10:uidLastSave="{00000000-0000-0000-0000-000000000000}"/>
  <bookViews>
    <workbookView xWindow="-120" yWindow="-120" windowWidth="15600" windowHeight="11760" tabRatio="887" activeTab="8" xr2:uid="{00000000-000D-0000-FFFF-FFFF00000000}"/>
  </bookViews>
  <sheets>
    <sheet name="Q1" sheetId="5" r:id="rId1"/>
    <sheet name="Q3" sheetId="2" r:id="rId2"/>
    <sheet name="Q4" sheetId="23" r:id="rId3"/>
    <sheet name="Q6" sheetId="6" r:id="rId4"/>
    <sheet name="Q7" sheetId="7" r:id="rId5"/>
    <sheet name="Q8" sheetId="8" r:id="rId6"/>
    <sheet name="Q9" sheetId="24" r:id="rId7"/>
    <sheet name="Q11" sheetId="9" r:id="rId8"/>
    <sheet name="Q14" sheetId="11" r:id="rId9"/>
    <sheet name="Q16" sheetId="13" r:id="rId10"/>
    <sheet name="Q17" sheetId="14" r:id="rId11"/>
    <sheet name="Q18" sheetId="15" r:id="rId12"/>
    <sheet name="Q19" sheetId="16" r:id="rId13"/>
    <sheet name="Q21" sheetId="26" r:id="rId14"/>
    <sheet name="Q22" sheetId="27" r:id="rId15"/>
    <sheet name="Q23" sheetId="28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8" l="1"/>
  <c r="E4" i="28"/>
  <c r="E5" i="28"/>
  <c r="C8" i="28"/>
  <c r="D13" i="28"/>
  <c r="E13" i="28"/>
  <c r="E15" i="28"/>
  <c r="D14" i="28"/>
  <c r="E14" i="28"/>
  <c r="C18" i="28"/>
  <c r="C2" i="27"/>
  <c r="D6" i="27"/>
  <c r="B17" i="27"/>
  <c r="C17" i="27"/>
  <c r="D3" i="26"/>
  <c r="C10" i="26"/>
  <c r="C5" i="26"/>
  <c r="C4" i="26"/>
  <c r="C2" i="26"/>
  <c r="C3" i="26"/>
  <c r="E8" i="28"/>
  <c r="D8" i="28"/>
  <c r="D18" i="28"/>
  <c r="E18" i="28"/>
  <c r="E20" i="28"/>
  <c r="D10" i="27"/>
  <c r="B11" i="16"/>
  <c r="E58" i="16"/>
  <c r="E47" i="16"/>
  <c r="E49" i="16"/>
  <c r="D52" i="16"/>
  <c r="E53" i="16"/>
  <c r="D51" i="16"/>
  <c r="F38" i="16"/>
  <c r="D37" i="16"/>
  <c r="F37" i="16"/>
  <c r="F39" i="16"/>
  <c r="D38" i="16"/>
  <c r="D39" i="16"/>
  <c r="B41" i="16"/>
  <c r="D9" i="15"/>
  <c r="D10" i="15"/>
  <c r="D11" i="15"/>
  <c r="C11" i="15"/>
  <c r="B11" i="15"/>
  <c r="F14" i="15"/>
  <c r="F15" i="15"/>
  <c r="H16" i="15"/>
  <c r="F16" i="15"/>
  <c r="F17" i="15"/>
  <c r="E26" i="14"/>
  <c r="E24" i="14"/>
  <c r="E7" i="14"/>
  <c r="E4" i="14"/>
  <c r="E6" i="14"/>
  <c r="E8" i="14"/>
  <c r="E10" i="14"/>
  <c r="E21" i="14"/>
  <c r="E23" i="14"/>
  <c r="E25" i="14"/>
  <c r="E27" i="14"/>
  <c r="E5" i="14"/>
  <c r="D18" i="13"/>
  <c r="D22" i="13"/>
  <c r="G17" i="13"/>
  <c r="F16" i="13"/>
  <c r="H17" i="13"/>
  <c r="G20" i="13"/>
  <c r="H20" i="13"/>
  <c r="D14" i="13"/>
  <c r="D10" i="13"/>
  <c r="E9" i="11"/>
  <c r="G11" i="24"/>
  <c r="G12" i="24"/>
  <c r="G13" i="24"/>
  <c r="D19" i="8"/>
  <c r="D9" i="7"/>
  <c r="E14" i="6"/>
  <c r="E16" i="6"/>
  <c r="D14" i="6"/>
  <c r="G14" i="6"/>
  <c r="G16" i="6"/>
  <c r="F14" i="6"/>
  <c r="E6" i="6"/>
  <c r="D6" i="6"/>
  <c r="G6" i="6"/>
  <c r="F6" i="6"/>
  <c r="E10" i="6"/>
  <c r="D10" i="6"/>
  <c r="D11" i="6"/>
  <c r="D12" i="6"/>
  <c r="G10" i="6"/>
  <c r="G11" i="6"/>
  <c r="G12" i="6"/>
  <c r="F10" i="6"/>
  <c r="F11" i="6"/>
  <c r="F12" i="6"/>
  <c r="E9" i="6"/>
  <c r="D9" i="6"/>
  <c r="G9" i="6"/>
  <c r="F9" i="6"/>
  <c r="E30" i="6"/>
  <c r="E31" i="6"/>
  <c r="E35" i="6"/>
  <c r="D30" i="6"/>
  <c r="D31" i="6"/>
  <c r="D37" i="6"/>
  <c r="D35" i="6"/>
  <c r="G30" i="6"/>
  <c r="G31" i="6"/>
  <c r="G35" i="6"/>
  <c r="F30" i="6"/>
  <c r="F31" i="6"/>
  <c r="F37" i="6"/>
  <c r="F35" i="6"/>
  <c r="C5" i="23"/>
  <c r="D5" i="23"/>
  <c r="C5" i="2"/>
  <c r="C18" i="5"/>
  <c r="C6" i="5"/>
  <c r="C7" i="5"/>
  <c r="C9" i="5"/>
  <c r="C19" i="5"/>
  <c r="C17" i="5"/>
  <c r="E17" i="5"/>
  <c r="F17" i="5"/>
  <c r="C5" i="5"/>
  <c r="C21" i="5"/>
  <c r="E7" i="5"/>
  <c r="D21" i="16"/>
  <c r="E23" i="16"/>
  <c r="D22" i="16"/>
  <c r="E28" i="16"/>
  <c r="D8" i="16"/>
  <c r="D9" i="16"/>
  <c r="D7" i="16"/>
  <c r="E17" i="16"/>
  <c r="E19" i="16"/>
  <c r="E24" i="16"/>
  <c r="F10" i="16"/>
  <c r="D10" i="16"/>
  <c r="D11" i="16"/>
  <c r="C11" i="16"/>
  <c r="F8" i="16"/>
  <c r="D16" i="15"/>
  <c r="D17" i="15"/>
  <c r="E4" i="15"/>
  <c r="D6" i="13"/>
  <c r="E6" i="13"/>
  <c r="E24" i="13"/>
  <c r="E9" i="13"/>
  <c r="E12" i="13"/>
  <c r="F10" i="13"/>
  <c r="F13" i="13"/>
  <c r="F24" i="13"/>
  <c r="G14" i="13"/>
  <c r="G24" i="13"/>
  <c r="E16" i="11"/>
  <c r="E7" i="11"/>
  <c r="E8" i="11"/>
  <c r="E10" i="11"/>
  <c r="D17" i="11"/>
  <c r="E19" i="11"/>
  <c r="E20" i="11"/>
  <c r="C8" i="9"/>
  <c r="C18" i="9"/>
  <c r="E3" i="9"/>
  <c r="E5" i="9"/>
  <c r="E8" i="9"/>
  <c r="D8" i="9"/>
  <c r="D18" i="9"/>
  <c r="E18" i="9"/>
  <c r="E20" i="9"/>
  <c r="E4" i="9"/>
  <c r="D13" i="9"/>
  <c r="E13" i="9"/>
  <c r="D14" i="9"/>
  <c r="E14" i="9"/>
  <c r="E15" i="9"/>
  <c r="D13" i="8"/>
  <c r="D17" i="8"/>
  <c r="D18" i="8"/>
  <c r="D20" i="8"/>
  <c r="D23" i="8"/>
  <c r="D24" i="8"/>
  <c r="F9" i="7"/>
  <c r="D6" i="7"/>
  <c r="D7" i="7"/>
  <c r="F7" i="7"/>
  <c r="D8" i="7"/>
  <c r="F8" i="7"/>
  <c r="G11" i="7"/>
  <c r="G12" i="7"/>
  <c r="D11" i="8"/>
  <c r="D12" i="8"/>
  <c r="D22" i="8"/>
  <c r="E11" i="6"/>
  <c r="E12" i="6"/>
  <c r="F16" i="6"/>
  <c r="D16" i="6"/>
  <c r="D10" i="7"/>
  <c r="E12" i="7"/>
  <c r="C12" i="7"/>
  <c r="D3" i="2"/>
  <c r="C2" i="2"/>
  <c r="C4" i="2"/>
  <c r="C6" i="2"/>
  <c r="D15" i="7"/>
  <c r="G15" i="7"/>
  <c r="E14" i="14"/>
  <c r="E16" i="14"/>
  <c r="E19" i="14"/>
  <c r="F7" i="16"/>
  <c r="F9" i="16"/>
  <c r="D14" i="8"/>
  <c r="D16" i="8"/>
  <c r="F6" i="7"/>
  <c r="D12" i="7"/>
  <c r="D11" i="27"/>
  <c r="D12" i="27"/>
  <c r="C9" i="27"/>
  <c r="E17" i="15"/>
  <c r="H11" i="15"/>
  <c r="F41" i="16"/>
  <c r="F12" i="7"/>
  <c r="G13" i="7"/>
  <c r="G17" i="7"/>
  <c r="F5" i="23"/>
  <c r="F6" i="23"/>
  <c r="H24" i="13"/>
  <c r="D24" i="13"/>
  <c r="H9" i="16"/>
  <c r="F11" i="16"/>
  <c r="E11" i="16"/>
  <c r="E54" i="16"/>
  <c r="F40" i="16"/>
  <c r="D40" i="16"/>
  <c r="D41" i="16"/>
  <c r="C41" i="16"/>
  <c r="C18" i="27"/>
  <c r="H11" i="16"/>
  <c r="H14" i="16"/>
  <c r="E41" i="16"/>
  <c r="D19" i="27"/>
  <c r="G37" i="6"/>
  <c r="F18" i="6"/>
  <c r="E18" i="6"/>
  <c r="E37" i="6"/>
  <c r="D18" i="6"/>
  <c r="G18" i="6"/>
</calcChain>
</file>

<file path=xl/sharedStrings.xml><?xml version="1.0" encoding="utf-8"?>
<sst xmlns="http://schemas.openxmlformats.org/spreadsheetml/2006/main" count="278" uniqueCount="150">
  <si>
    <t>selling price</t>
  </si>
  <si>
    <t>per unit</t>
  </si>
  <si>
    <t>total</t>
  </si>
  <si>
    <t>sales</t>
  </si>
  <si>
    <t>var.exp.</t>
  </si>
  <si>
    <t>cm</t>
  </si>
  <si>
    <t>fix.exp.</t>
  </si>
  <si>
    <t>units</t>
  </si>
  <si>
    <t>net op.inc.</t>
  </si>
  <si>
    <t>sales in units</t>
  </si>
  <si>
    <t>bep sales</t>
  </si>
  <si>
    <t>m of s</t>
  </si>
  <si>
    <t>a</t>
  </si>
  <si>
    <t>b</t>
  </si>
  <si>
    <t>new:</t>
  </si>
  <si>
    <t>variable expenses:</t>
  </si>
  <si>
    <t>direct materials</t>
  </si>
  <si>
    <t>other variable expenses</t>
  </si>
  <si>
    <t>total variable expenses</t>
  </si>
  <si>
    <t>contribution margin</t>
  </si>
  <si>
    <t>materials costs per kilo</t>
  </si>
  <si>
    <t>number of kilo's available each month</t>
  </si>
  <si>
    <t>kilo's</t>
  </si>
  <si>
    <t>CM per kilo</t>
  </si>
  <si>
    <t>totals</t>
  </si>
  <si>
    <t>sales revenues</t>
  </si>
  <si>
    <t>costs</t>
  </si>
  <si>
    <t>profit</t>
  </si>
  <si>
    <t>unavoidable costs (not relevant)</t>
  </si>
  <si>
    <t>margin sub-total</t>
  </si>
  <si>
    <t>drop other CM (relevant)</t>
  </si>
  <si>
    <t>margin in total</t>
  </si>
  <si>
    <t>sellling price</t>
  </si>
  <si>
    <t>lowest selling price</t>
  </si>
  <si>
    <t>production</t>
  </si>
  <si>
    <t xml:space="preserve">        differential costs (*)</t>
  </si>
  <si>
    <t xml:space="preserve">   total differential costs</t>
  </si>
  <si>
    <t xml:space="preserve">cost </t>
  </si>
  <si>
    <t>unit</t>
  </si>
  <si>
    <t>make</t>
  </si>
  <si>
    <t>buy</t>
  </si>
  <si>
    <t>direct labor</t>
  </si>
  <si>
    <t>varn.man.OH</t>
  </si>
  <si>
    <t>fix.man.OH</t>
  </si>
  <si>
    <t>outside purch.price</t>
  </si>
  <si>
    <t>difference in favor of buy</t>
  </si>
  <si>
    <t>relevant in unit product cost:</t>
  </si>
  <si>
    <t>ad.(*): het gaat in make-buy altijd om 'diferential' t.o.v. het andere alternatief</t>
  </si>
  <si>
    <t>opportunity costs</t>
  </si>
  <si>
    <t>variable costs:</t>
  </si>
  <si>
    <t xml:space="preserve">   production</t>
  </si>
  <si>
    <t xml:space="preserve">   selling</t>
  </si>
  <si>
    <t>avoidable fixed costs:</t>
  </si>
  <si>
    <t>allocated fixed costs</t>
  </si>
  <si>
    <t>activity</t>
  </si>
  <si>
    <t>rate</t>
  </si>
  <si>
    <t>batches</t>
  </si>
  <si>
    <t>traditional:</t>
  </si>
  <si>
    <t>ABC:</t>
  </si>
  <si>
    <t>the job:</t>
  </si>
  <si>
    <t>A</t>
  </si>
  <si>
    <t>B</t>
  </si>
  <si>
    <t>C</t>
  </si>
  <si>
    <t>packaging and shipping</t>
  </si>
  <si>
    <t>lost production</t>
  </si>
  <si>
    <t>lost CM</t>
  </si>
  <si>
    <t>April</t>
  </si>
  <si>
    <t>May</t>
  </si>
  <si>
    <t>June</t>
  </si>
  <si>
    <t>Feb</t>
  </si>
  <si>
    <t>Mar</t>
  </si>
  <si>
    <t>Apr</t>
  </si>
  <si>
    <t>cash inflow</t>
  </si>
  <si>
    <t>man.OH</t>
  </si>
  <si>
    <t>sub-total</t>
  </si>
  <si>
    <t>Q</t>
  </si>
  <si>
    <t>P</t>
  </si>
  <si>
    <t>direct labour</t>
  </si>
  <si>
    <t>- hours</t>
  </si>
  <si>
    <t>- rate per hour</t>
  </si>
  <si>
    <t>total variable cost one unit finished product</t>
  </si>
  <si>
    <t>standard rate per hour</t>
  </si>
  <si>
    <t>products</t>
  </si>
  <si>
    <t>efficiency variance in € in labour hours:</t>
  </si>
  <si>
    <t>efficiency variance in labour hours per product</t>
  </si>
  <si>
    <t>standard time in labour hours</t>
  </si>
  <si>
    <t>efficiency variance in labour hours in total</t>
  </si>
  <si>
    <t>actual labour hours used</t>
  </si>
  <si>
    <t>standard labour rate</t>
  </si>
  <si>
    <t>actual labour rate</t>
  </si>
  <si>
    <t>direct labour hours per product</t>
  </si>
  <si>
    <t>standard Q</t>
  </si>
  <si>
    <t>standard P</t>
  </si>
  <si>
    <t>stand. Q*P</t>
  </si>
  <si>
    <t>actual Q</t>
  </si>
  <si>
    <t>* actual P</t>
  </si>
  <si>
    <t>* standard P</t>
  </si>
  <si>
    <t>*standard P</t>
  </si>
  <si>
    <t>price variance</t>
  </si>
  <si>
    <t>efficiency variance</t>
  </si>
  <si>
    <t>variable man.OH</t>
  </si>
  <si>
    <t>(2)</t>
  </si>
  <si>
    <t>(1)</t>
  </si>
  <si>
    <t>budgeted fixed overhead:</t>
  </si>
  <si>
    <t>- rate per unit</t>
  </si>
  <si>
    <t>- units</t>
  </si>
  <si>
    <t>total overhead</t>
  </si>
  <si>
    <t>variable overhead</t>
  </si>
  <si>
    <t>direct labor hours:</t>
  </si>
  <si>
    <t>- labor hours per unit</t>
  </si>
  <si>
    <t>variable overhead rate</t>
  </si>
  <si>
    <t>actual direct labor hours</t>
  </si>
  <si>
    <t>actual production</t>
  </si>
  <si>
    <t>labour hours</t>
  </si>
  <si>
    <t>price var</t>
  </si>
  <si>
    <t>eff.var</t>
  </si>
  <si>
    <t>Direct materials</t>
  </si>
  <si>
    <t>Direct Labour</t>
  </si>
  <si>
    <t>Belgian Division</t>
  </si>
  <si>
    <t>c</t>
  </si>
  <si>
    <t>D</t>
  </si>
  <si>
    <t>coffee product line</t>
  </si>
  <si>
    <t>Sales commissions</t>
  </si>
  <si>
    <t>Salary of production supervisor</t>
  </si>
  <si>
    <t>Indirect materials</t>
  </si>
  <si>
    <t>Advertising expenses</t>
  </si>
  <si>
    <t>Rent on factory equipment</t>
  </si>
  <si>
    <t>labor hours</t>
  </si>
  <si>
    <t>machine hours</t>
  </si>
  <si>
    <t>machine</t>
  </si>
  <si>
    <t>undercosted:</t>
  </si>
  <si>
    <t>part Beta</t>
  </si>
  <si>
    <t>new part Alfa:</t>
  </si>
  <si>
    <t>units new part Alfa</t>
  </si>
  <si>
    <t>labor price variance</t>
  </si>
  <si>
    <t>Accounts receivable</t>
  </si>
  <si>
    <t>NB:</t>
  </si>
  <si>
    <t>CM-ratio</t>
  </si>
  <si>
    <t>variable expenses</t>
  </si>
  <si>
    <t>total target costs</t>
  </si>
  <si>
    <t>variable costs</t>
  </si>
  <si>
    <t>numer of products</t>
  </si>
  <si>
    <t>CM ratio</t>
  </si>
  <si>
    <t>CM in total</t>
  </si>
  <si>
    <t>CM p.u.</t>
  </si>
  <si>
    <t>variable costs p.u.</t>
  </si>
  <si>
    <t>sales price p.u.</t>
  </si>
  <si>
    <t>target profit</t>
  </si>
  <si>
    <t>fixed costs</t>
  </si>
  <si>
    <t>overcosted: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</si>
</sst>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&quot;€&quot;\ #,##0_-;[Red]&quot;€&quot;\ #,##0\-"/>
    <numFmt numFmtId="167" formatCode="_-&quot;€&quot;\ * #,##0.00_-;_-&quot;€&quot;\ * #,##0.00\-;_-&quot;€&quot;\ * &quot;-&quot;??_-;_-@_-"/>
    <numFmt numFmtId="168" formatCode="_-* #,##0.00_-;_-* #,##0.00\-;_-* &quot;-&quot;??_-;_-@_-"/>
    <numFmt numFmtId="169" formatCode="_-* #,##0.0000_-;_-* #,##0.0000\-;_-* &quot;-&quot;??_-;_-@_-"/>
    <numFmt numFmtId="170" formatCode="_-* #,##0_-;_-* #,##0\-;_-* &quot;-&quot;??_-;_-@_-"/>
    <numFmt numFmtId="171" formatCode="&quot;€&quot;\ #,##0_-"/>
    <numFmt numFmtId="172" formatCode="&quot;€&quot;\ #,##0.00_-"/>
    <numFmt numFmtId="173" formatCode="_ * #,##0_ ;_ * \-#,##0_ ;_ * &quot;-&quot;??_ ;_ @_ "/>
    <numFmt numFmtId="174" formatCode="_ * #,##0.00000_ ;_ * \-#,##0.00000_ ;_ * &quot;-&quot;??_ ;_ @_ "/>
    <numFmt numFmtId="175" formatCode="_ [$€-413]\ * #,##0.00_ ;_ [$€-413]\ * \-#,##0.00_ ;_ [$€-413]\ * &quot;-&quot;??_ ;_ @_ "/>
    <numFmt numFmtId="176" formatCode="0.00000%"/>
    <numFmt numFmtId="177" formatCode="_-&quot;€&quot;\ * #,##0_-;_-&quot;€&quot;\ * #,##0\-;_-&quot;€&quot;\ * &quot;-&quot;??_-;_-@_-"/>
    <numFmt numFmtId="178" formatCode="_ [$€-413]\ * #,##0_ ;_ [$€-413]\ * \-#,##0_ ;_ [$€-413]\ * &quot;-&quot;??_ ;_ @_ "/>
    <numFmt numFmtId="179" formatCode="_ [$€-413]\ * #,##0.0000_ ;_ [$€-413]\ * \-#,##0.0000_ ;_ [$€-413]\ * &quot;-&quot;??_ ;_ @_ "/>
  </numFmts>
  <fonts count="11" x14ac:knownFonts="1">
    <font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right"/>
    </xf>
    <xf numFmtId="170" fontId="0" fillId="0" borderId="0" xfId="1" applyNumberFormat="1" applyFont="1"/>
    <xf numFmtId="9" fontId="0" fillId="0" borderId="0" xfId="5" applyFont="1"/>
    <xf numFmtId="170" fontId="0" fillId="0" borderId="1" xfId="1" applyNumberFormat="1" applyFont="1" applyBorder="1"/>
    <xf numFmtId="170" fontId="0" fillId="0" borderId="0" xfId="0" applyNumberFormat="1"/>
    <xf numFmtId="170" fontId="0" fillId="2" borderId="0" xfId="1" applyNumberFormat="1" applyFont="1" applyFill="1"/>
    <xf numFmtId="170" fontId="2" fillId="0" borderId="0" xfId="1" applyNumberFormat="1" applyFont="1"/>
    <xf numFmtId="168" fontId="2" fillId="0" borderId="0" xfId="1" applyFont="1"/>
    <xf numFmtId="170" fontId="2" fillId="0" borderId="1" xfId="1" applyNumberFormat="1" applyFont="1" applyBorder="1"/>
    <xf numFmtId="9" fontId="2" fillId="0" borderId="0" xfId="5" applyFont="1"/>
    <xf numFmtId="170" fontId="2" fillId="2" borderId="0" xfId="1" applyNumberFormat="1" applyFont="1" applyFill="1"/>
    <xf numFmtId="168" fontId="2" fillId="0" borderId="0" xfId="1" applyFont="1" applyFill="1"/>
    <xf numFmtId="168" fontId="2" fillId="0" borderId="0" xfId="1" applyFont="1" applyFill="1" applyBorder="1"/>
    <xf numFmtId="0" fontId="0" fillId="0" borderId="0" xfId="0" quotePrefix="1"/>
    <xf numFmtId="0" fontId="0" fillId="0" borderId="0" xfId="0" applyFill="1"/>
    <xf numFmtId="0" fontId="0" fillId="0" borderId="0" xfId="0" applyFill="1" applyAlignment="1">
      <alignment horizontal="right"/>
    </xf>
    <xf numFmtId="170" fontId="0" fillId="0" borderId="0" xfId="0" applyNumberFormat="1" applyFill="1"/>
    <xf numFmtId="170" fontId="2" fillId="0" borderId="0" xfId="1" applyNumberFormat="1" applyFont="1" applyFill="1"/>
    <xf numFmtId="170" fontId="2" fillId="0" borderId="1" xfId="1" applyNumberFormat="1" applyFont="1" applyFill="1" applyBorder="1"/>
    <xf numFmtId="168" fontId="2" fillId="0" borderId="1" xfId="1" applyFont="1" applyFill="1" applyBorder="1"/>
    <xf numFmtId="0" fontId="0" fillId="0" borderId="0" xfId="0" quotePrefix="1" applyFill="1"/>
    <xf numFmtId="171" fontId="0" fillId="0" borderId="0" xfId="0" applyNumberFormat="1"/>
    <xf numFmtId="171" fontId="0" fillId="0" borderId="1" xfId="0" applyNumberFormat="1" applyBorder="1"/>
    <xf numFmtId="168" fontId="2" fillId="0" borderId="0" xfId="1" applyNumberFormat="1" applyFont="1"/>
    <xf numFmtId="168" fontId="2" fillId="0" borderId="1" xfId="1" applyNumberFormat="1" applyFont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/>
    <xf numFmtId="168" fontId="2" fillId="0" borderId="2" xfId="1" applyFont="1" applyBorder="1"/>
    <xf numFmtId="0" fontId="0" fillId="0" borderId="1" xfId="0" applyBorder="1"/>
    <xf numFmtId="170" fontId="0" fillId="0" borderId="0" xfId="1" applyNumberFormat="1" applyFont="1" applyAlignment="1">
      <alignment horizontal="right"/>
    </xf>
    <xf numFmtId="168" fontId="0" fillId="0" borderId="0" xfId="1" applyNumberFormat="1" applyFont="1"/>
    <xf numFmtId="168" fontId="0" fillId="0" borderId="0" xfId="1" applyNumberFormat="1" applyFont="1" applyAlignment="1">
      <alignment horizontal="right"/>
    </xf>
    <xf numFmtId="172" fontId="0" fillId="0" borderId="0" xfId="0" applyNumberFormat="1"/>
    <xf numFmtId="0" fontId="4" fillId="0" borderId="0" xfId="0" applyFont="1"/>
    <xf numFmtId="0" fontId="0" fillId="2" borderId="0" xfId="0" applyFill="1"/>
    <xf numFmtId="0" fontId="0" fillId="0" borderId="3" xfId="0" applyBorder="1"/>
    <xf numFmtId="167" fontId="0" fillId="0" borderId="0" xfId="2" applyFont="1"/>
    <xf numFmtId="167" fontId="0" fillId="0" borderId="1" xfId="2" applyFont="1" applyBorder="1"/>
    <xf numFmtId="167" fontId="0" fillId="0" borderId="0" xfId="0" applyNumberFormat="1"/>
    <xf numFmtId="0" fontId="0" fillId="0" borderId="0" xfId="0" applyBorder="1"/>
    <xf numFmtId="2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173" fontId="0" fillId="0" borderId="0" xfId="1" applyNumberFormat="1" applyFont="1" applyFill="1" applyBorder="1" applyAlignment="1">
      <alignment horizontal="right"/>
    </xf>
    <xf numFmtId="173" fontId="0" fillId="0" borderId="0" xfId="1" applyNumberFormat="1" applyFont="1" applyAlignment="1">
      <alignment horizontal="right"/>
    </xf>
    <xf numFmtId="173" fontId="0" fillId="3" borderId="0" xfId="1" applyNumberFormat="1" applyFont="1" applyFill="1" applyAlignment="1">
      <alignment horizontal="right"/>
    </xf>
    <xf numFmtId="0" fontId="0" fillId="0" borderId="4" xfId="0" applyBorder="1"/>
    <xf numFmtId="170" fontId="0" fillId="0" borderId="4" xfId="1" applyNumberFormat="1" applyFont="1" applyBorder="1" applyAlignment="1">
      <alignment horizontal="right"/>
    </xf>
    <xf numFmtId="173" fontId="0" fillId="0" borderId="4" xfId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73" fontId="0" fillId="0" borderId="4" xfId="0" applyNumberFormat="1" applyBorder="1"/>
    <xf numFmtId="173" fontId="0" fillId="0" borderId="0" xfId="0" applyNumberFormat="1"/>
    <xf numFmtId="173" fontId="0" fillId="0" borderId="1" xfId="0" applyNumberFormat="1" applyBorder="1"/>
    <xf numFmtId="170" fontId="0" fillId="0" borderId="0" xfId="0" applyNumberFormat="1" applyBorder="1" applyAlignment="1">
      <alignment horizontal="right"/>
    </xf>
    <xf numFmtId="0" fontId="0" fillId="0" borderId="0" xfId="0" applyAlignment="1">
      <alignment horizontal="right" indent="1"/>
    </xf>
    <xf numFmtId="169" fontId="0" fillId="0" borderId="0" xfId="1" applyNumberFormat="1" applyFont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0" xfId="0" applyNumberFormat="1"/>
    <xf numFmtId="168" fontId="2" fillId="0" borderId="0" xfId="1" applyNumberFormat="1" applyFont="1" applyFill="1"/>
    <xf numFmtId="168" fontId="0" fillId="0" borderId="0" xfId="0" applyNumberFormat="1"/>
    <xf numFmtId="169" fontId="0" fillId="0" borderId="0" xfId="0" applyNumberFormat="1"/>
    <xf numFmtId="9" fontId="0" fillId="0" borderId="0" xfId="5" quotePrefix="1" applyFont="1" applyFill="1"/>
    <xf numFmtId="176" fontId="0" fillId="0" borderId="0" xfId="5" applyNumberFormat="1" applyFont="1"/>
    <xf numFmtId="176" fontId="0" fillId="4" borderId="0" xfId="5" applyNumberFormat="1" applyFont="1" applyFill="1"/>
    <xf numFmtId="0" fontId="7" fillId="0" borderId="0" xfId="0" applyFont="1"/>
    <xf numFmtId="166" fontId="0" fillId="0" borderId="0" xfId="0" applyNumberFormat="1"/>
    <xf numFmtId="166" fontId="7" fillId="0" borderId="0" xfId="0" applyNumberFormat="1" applyFont="1"/>
    <xf numFmtId="0" fontId="8" fillId="0" borderId="0" xfId="0" applyFont="1"/>
    <xf numFmtId="166" fontId="8" fillId="0" borderId="0" xfId="0" applyNumberFormat="1" applyFont="1"/>
    <xf numFmtId="166" fontId="8" fillId="4" borderId="0" xfId="0" applyNumberFormat="1" applyFont="1" applyFill="1"/>
    <xf numFmtId="0" fontId="4" fillId="0" borderId="4" xfId="0" applyFont="1" applyBorder="1"/>
    <xf numFmtId="168" fontId="0" fillId="0" borderId="0" xfId="1" applyFont="1" applyBorder="1"/>
    <xf numFmtId="167" fontId="2" fillId="0" borderId="0" xfId="2" applyFont="1" applyBorder="1"/>
    <xf numFmtId="167" fontId="0" fillId="0" borderId="0" xfId="2" applyFont="1" applyAlignment="1">
      <alignment horizontal="right"/>
    </xf>
    <xf numFmtId="167" fontId="0" fillId="3" borderId="0" xfId="2" applyFont="1" applyFill="1" applyAlignment="1">
      <alignment horizontal="right"/>
    </xf>
    <xf numFmtId="167" fontId="0" fillId="2" borderId="0" xfId="2" applyFont="1" applyFill="1"/>
    <xf numFmtId="167" fontId="0" fillId="2" borderId="0" xfId="0" applyNumberFormat="1" applyFill="1"/>
    <xf numFmtId="167" fontId="0" fillId="0" borderId="1" xfId="2" applyFont="1" applyBorder="1" applyAlignment="1">
      <alignment horizontal="right"/>
    </xf>
    <xf numFmtId="167" fontId="0" fillId="0" borderId="0" xfId="2" applyFont="1" applyBorder="1" applyAlignment="1">
      <alignment horizontal="right"/>
    </xf>
    <xf numFmtId="167" fontId="0" fillId="0" borderId="4" xfId="2" applyFont="1" applyBorder="1" applyAlignment="1">
      <alignment horizontal="right"/>
    </xf>
    <xf numFmtId="167" fontId="0" fillId="0" borderId="4" xfId="2" applyFont="1" applyBorder="1"/>
    <xf numFmtId="169" fontId="0" fillId="5" borderId="0" xfId="0" applyNumberFormat="1" applyFill="1"/>
    <xf numFmtId="10" fontId="9" fillId="5" borderId="0" xfId="5" applyNumberFormat="1" applyFont="1" applyFill="1"/>
    <xf numFmtId="172" fontId="0" fillId="5" borderId="0" xfId="0" applyNumberFormat="1" applyFill="1"/>
    <xf numFmtId="0" fontId="0" fillId="5" borderId="0" xfId="0" applyFill="1" applyAlignment="1">
      <alignment horizontal="right"/>
    </xf>
    <xf numFmtId="0" fontId="0" fillId="5" borderId="0" xfId="0" applyFill="1"/>
    <xf numFmtId="171" fontId="0" fillId="5" borderId="0" xfId="0" applyNumberFormat="1" applyFill="1"/>
    <xf numFmtId="171" fontId="0" fillId="5" borderId="1" xfId="0" applyNumberFormat="1" applyFill="1" applyBorder="1"/>
    <xf numFmtId="170" fontId="0" fillId="5" borderId="0" xfId="0" applyNumberFormat="1" applyFill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170" fontId="2" fillId="0" borderId="0" xfId="1" applyNumberFormat="1" applyFont="1" applyFill="1" applyAlignment="1">
      <alignment horizontal="right"/>
    </xf>
    <xf numFmtId="168" fontId="2" fillId="0" borderId="2" xfId="1" applyFont="1" applyFill="1" applyBorder="1"/>
    <xf numFmtId="168" fontId="2" fillId="0" borderId="5" xfId="1" applyFont="1" applyFill="1" applyBorder="1"/>
    <xf numFmtId="168" fontId="2" fillId="5" borderId="0" xfId="1" applyNumberFormat="1" applyFont="1" applyFill="1"/>
    <xf numFmtId="166" fontId="7" fillId="0" borderId="0" xfId="0" applyNumberFormat="1" applyFont="1" applyFill="1"/>
    <xf numFmtId="170" fontId="9" fillId="5" borderId="0" xfId="1" applyNumberFormat="1" applyFont="1" applyFill="1"/>
    <xf numFmtId="167" fontId="9" fillId="5" borderId="0" xfId="2" applyFont="1" applyFill="1"/>
    <xf numFmtId="0" fontId="4" fillId="0" borderId="0" xfId="0" applyFont="1" applyFill="1"/>
    <xf numFmtId="167" fontId="0" fillId="0" borderId="0" xfId="2" applyFont="1" applyFill="1" applyAlignment="1">
      <alignment horizontal="right"/>
    </xf>
    <xf numFmtId="170" fontId="0" fillId="0" borderId="0" xfId="1" applyNumberFormat="1" applyFont="1" applyFill="1" applyAlignment="1">
      <alignment horizontal="right"/>
    </xf>
    <xf numFmtId="167" fontId="0" fillId="0" borderId="1" xfId="2" applyFont="1" applyFill="1" applyBorder="1" applyAlignment="1">
      <alignment horizontal="right"/>
    </xf>
    <xf numFmtId="167" fontId="0" fillId="0" borderId="0" xfId="2" applyFont="1" applyFill="1"/>
    <xf numFmtId="173" fontId="0" fillId="0" borderId="0" xfId="1" applyNumberFormat="1" applyFont="1" applyFill="1" applyAlignment="1">
      <alignment horizontal="right"/>
    </xf>
    <xf numFmtId="0" fontId="0" fillId="0" borderId="1" xfId="0" applyFill="1" applyBorder="1" applyAlignment="1">
      <alignment horizontal="right"/>
    </xf>
    <xf numFmtId="167" fontId="0" fillId="0" borderId="0" xfId="0" applyNumberFormat="1" applyFill="1"/>
    <xf numFmtId="167" fontId="9" fillId="5" borderId="0" xfId="2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8" fontId="0" fillId="0" borderId="1" xfId="0" applyNumberFormat="1" applyFill="1" applyBorder="1" applyAlignment="1">
      <alignment horizontal="right"/>
    </xf>
    <xf numFmtId="165" fontId="0" fillId="0" borderId="0" xfId="1" applyNumberFormat="1" applyFont="1" applyFill="1" applyAlignment="1">
      <alignment horizontal="right"/>
    </xf>
    <xf numFmtId="173" fontId="0" fillId="0" borderId="0" xfId="0" applyNumberFormat="1" applyFill="1"/>
    <xf numFmtId="9" fontId="0" fillId="0" borderId="0" xfId="0" applyNumberFormat="1"/>
    <xf numFmtId="9" fontId="4" fillId="0" borderId="0" xfId="5" applyFont="1" applyFill="1"/>
    <xf numFmtId="9" fontId="0" fillId="0" borderId="0" xfId="5" applyFont="1" applyFill="1"/>
    <xf numFmtId="170" fontId="9" fillId="0" borderId="0" xfId="1" applyNumberFormat="1" applyFont="1" applyFill="1"/>
    <xf numFmtId="9" fontId="9" fillId="0" borderId="0" xfId="5" applyFont="1" applyFill="1"/>
    <xf numFmtId="170" fontId="9" fillId="0" borderId="1" xfId="1" applyNumberFormat="1" applyFont="1" applyFill="1" applyBorder="1"/>
    <xf numFmtId="0" fontId="5" fillId="0" borderId="0" xfId="0" applyFont="1" applyAlignment="1">
      <alignment horizontal="left" vertical="center" indent="1"/>
    </xf>
    <xf numFmtId="9" fontId="9" fillId="0" borderId="0" xfId="5" applyFont="1"/>
    <xf numFmtId="170" fontId="9" fillId="4" borderId="1" xfId="1" applyNumberFormat="1" applyFont="1" applyFill="1" applyBorder="1"/>
    <xf numFmtId="178" fontId="0" fillId="0" borderId="0" xfId="0" applyNumberFormat="1"/>
    <xf numFmtId="0" fontId="2" fillId="0" borderId="0" xfId="0" applyFont="1"/>
    <xf numFmtId="177" fontId="0" fillId="0" borderId="0" xfId="2" applyNumberFormat="1" applyFont="1"/>
    <xf numFmtId="10" fontId="0" fillId="0" borderId="0" xfId="0" applyNumberFormat="1"/>
    <xf numFmtId="175" fontId="0" fillId="0" borderId="0" xfId="0" applyNumberFormat="1"/>
    <xf numFmtId="177" fontId="0" fillId="0" borderId="0" xfId="0" applyNumberFormat="1"/>
    <xf numFmtId="170" fontId="9" fillId="0" borderId="0" xfId="1" applyNumberFormat="1" applyFont="1"/>
    <xf numFmtId="168" fontId="9" fillId="0" borderId="0" xfId="1" applyFont="1"/>
    <xf numFmtId="168" fontId="9" fillId="0" borderId="0" xfId="1" applyFont="1" applyFill="1"/>
    <xf numFmtId="170" fontId="9" fillId="0" borderId="0" xfId="1" applyNumberFormat="1" applyFont="1" applyFill="1" applyAlignment="1">
      <alignment horizontal="right"/>
    </xf>
    <xf numFmtId="168" fontId="9" fillId="0" borderId="0" xfId="1" applyFont="1" applyFill="1" applyAlignment="1">
      <alignment horizontal="right"/>
    </xf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175" fontId="0" fillId="0" borderId="0" xfId="0" applyNumberFormat="1" applyFill="1"/>
    <xf numFmtId="178" fontId="0" fillId="0" borderId="0" xfId="0" applyNumberFormat="1" applyFill="1"/>
    <xf numFmtId="10" fontId="9" fillId="0" borderId="0" xfId="5" applyNumberFormat="1" applyFont="1" applyFill="1"/>
    <xf numFmtId="179" fontId="0" fillId="0" borderId="0" xfId="0" applyNumberFormat="1" applyFill="1"/>
    <xf numFmtId="177" fontId="0" fillId="0" borderId="0" xfId="2" applyNumberFormat="1" applyFont="1" applyFill="1"/>
    <xf numFmtId="10" fontId="0" fillId="0" borderId="0" xfId="5" applyNumberFormat="1" applyFont="1" applyFill="1"/>
    <xf numFmtId="175" fontId="0" fillId="5" borderId="0" xfId="0" applyNumberFormat="1" applyFill="1"/>
  </cellXfs>
  <cellStyles count="7">
    <cellStyle name="Currency 2" xfId="3" xr:uid="{00000000-0005-0000-0000-000002000000}"/>
    <cellStyle name="Komma" xfId="1" builtinId="3"/>
    <cellStyle name="Normal 2" xfId="4" xr:uid="{00000000-0005-0000-0000-000004000000}"/>
    <cellStyle name="Percent 2" xfId="6" xr:uid="{00000000-0005-0000-0000-000006000000}"/>
    <cellStyle name="Procent" xfId="5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workbookViewId="0">
      <selection activeCell="F17" sqref="F17"/>
    </sheetView>
  </sheetViews>
  <sheetFormatPr defaultRowHeight="15" x14ac:dyDescent="0.2"/>
  <cols>
    <col min="2" max="2" width="13.80859375" customWidth="1"/>
    <col min="3" max="3" width="10.97265625" customWidth="1"/>
    <col min="4" max="4" width="7.1484375" style="15" customWidth="1"/>
    <col min="5" max="5" width="11.8359375" bestFit="1" customWidth="1"/>
    <col min="6" max="6" width="17.5078125" customWidth="1"/>
    <col min="7" max="7" width="6.1640625" customWidth="1"/>
    <col min="8" max="8" width="5.17578125" customWidth="1"/>
  </cols>
  <sheetData>
    <row r="2" spans="2:7" ht="14.25" x14ac:dyDescent="0.15">
      <c r="B2" t="s">
        <v>118</v>
      </c>
    </row>
    <row r="3" spans="2:7" ht="14.25" x14ac:dyDescent="0.15">
      <c r="C3" s="1" t="s">
        <v>2</v>
      </c>
      <c r="D3" s="16"/>
      <c r="E3" s="1" t="s">
        <v>1</v>
      </c>
      <c r="F3" s="1"/>
      <c r="G3" s="1"/>
    </row>
    <row r="4" spans="2:7" ht="14.25" x14ac:dyDescent="0.15">
      <c r="C4" s="5"/>
      <c r="D4" s="17"/>
    </row>
    <row r="5" spans="2:7" ht="14.25" x14ac:dyDescent="0.15">
      <c r="B5" t="s">
        <v>3</v>
      </c>
      <c r="C5" s="18">
        <f>+E5*C11</f>
        <v>212500</v>
      </c>
      <c r="D5" s="18"/>
      <c r="E5" s="12">
        <v>42.5</v>
      </c>
      <c r="F5" s="12"/>
    </row>
    <row r="6" spans="2:7" ht="14.25" x14ac:dyDescent="0.15">
      <c r="B6" t="s">
        <v>4</v>
      </c>
      <c r="C6" s="19">
        <f>+E6*C11</f>
        <v>87500</v>
      </c>
      <c r="D6" s="19"/>
      <c r="E6" s="20">
        <v>17.5</v>
      </c>
      <c r="F6" s="13"/>
    </row>
    <row r="7" spans="2:7" ht="14.25" x14ac:dyDescent="0.15">
      <c r="B7" t="s">
        <v>5</v>
      </c>
      <c r="C7" s="18">
        <f>+C5-C6</f>
        <v>125000</v>
      </c>
      <c r="D7" s="18"/>
      <c r="E7" s="12">
        <f>+E5-E6</f>
        <v>25</v>
      </c>
      <c r="F7" s="8"/>
      <c r="G7" s="10"/>
    </row>
    <row r="8" spans="2:7" ht="14.25" x14ac:dyDescent="0.15">
      <c r="B8" t="s">
        <v>6</v>
      </c>
      <c r="C8" s="19">
        <v>100000</v>
      </c>
      <c r="D8" s="21"/>
      <c r="E8" s="15"/>
    </row>
    <row r="9" spans="2:7" ht="14.25" x14ac:dyDescent="0.15">
      <c r="B9" t="s">
        <v>8</v>
      </c>
      <c r="C9" s="11">
        <f>+C7-C8</f>
        <v>25000</v>
      </c>
      <c r="D9" s="18"/>
      <c r="E9" s="15"/>
    </row>
    <row r="10" spans="2:7" ht="14.25" x14ac:dyDescent="0.15">
      <c r="C10" s="15"/>
      <c r="E10" s="15"/>
    </row>
    <row r="11" spans="2:7" ht="14.25" x14ac:dyDescent="0.15">
      <c r="B11" t="s">
        <v>9</v>
      </c>
      <c r="C11" s="18">
        <v>5000</v>
      </c>
      <c r="D11" s="18"/>
      <c r="E11" s="15" t="s">
        <v>7</v>
      </c>
    </row>
    <row r="13" spans="2:7" ht="14.25" x14ac:dyDescent="0.15">
      <c r="B13" t="s">
        <v>14</v>
      </c>
    </row>
    <row r="15" spans="2:7" ht="14.25" x14ac:dyDescent="0.15">
      <c r="B15" t="s">
        <v>3</v>
      </c>
      <c r="C15" s="18"/>
      <c r="D15" s="18"/>
      <c r="E15" s="12"/>
    </row>
    <row r="16" spans="2:7" ht="14.25" x14ac:dyDescent="0.15">
      <c r="B16" t="s">
        <v>4</v>
      </c>
      <c r="C16" s="19"/>
      <c r="D16" s="19"/>
      <c r="E16" s="20"/>
    </row>
    <row r="17" spans="2:6" ht="14.25" x14ac:dyDescent="0.15">
      <c r="B17" t="s">
        <v>5</v>
      </c>
      <c r="C17" s="18">
        <f>+C19+C18</f>
        <v>140000</v>
      </c>
      <c r="D17" s="18" t="s">
        <v>119</v>
      </c>
      <c r="E17" s="60">
        <f>+C17/C21</f>
        <v>28</v>
      </c>
      <c r="F17" s="65">
        <f>+E17/E7-1</f>
        <v>0.12000000000000011</v>
      </c>
    </row>
    <row r="18" spans="2:6" ht="14.25" x14ac:dyDescent="0.15">
      <c r="B18" t="s">
        <v>6</v>
      </c>
      <c r="C18" s="19">
        <f>+C8*(1+D18)</f>
        <v>110000.00000000001</v>
      </c>
      <c r="D18" s="63">
        <v>0.1</v>
      </c>
      <c r="E18" s="15" t="s">
        <v>13</v>
      </c>
    </row>
    <row r="19" spans="2:6" ht="14.25" x14ac:dyDescent="0.15">
      <c r="B19" t="s">
        <v>8</v>
      </c>
      <c r="C19" s="11">
        <f>+C9*(1+D19)</f>
        <v>30000</v>
      </c>
      <c r="D19" s="63">
        <v>0.2</v>
      </c>
      <c r="E19" s="15" t="s">
        <v>12</v>
      </c>
    </row>
    <row r="20" spans="2:6" ht="14.25" x14ac:dyDescent="0.15">
      <c r="C20" s="15"/>
      <c r="E20" s="15"/>
    </row>
    <row r="21" spans="2:6" ht="14.25" x14ac:dyDescent="0.15">
      <c r="B21" t="s">
        <v>9</v>
      </c>
      <c r="C21" s="18">
        <f>+C11</f>
        <v>5000</v>
      </c>
      <c r="D21" s="18"/>
      <c r="E21" s="15" t="s">
        <v>7</v>
      </c>
    </row>
    <row r="23" spans="2:6" ht="14.25" x14ac:dyDescent="0.15">
      <c r="C23" s="5"/>
    </row>
    <row r="24" spans="2:6" ht="14.25" x14ac:dyDescent="0.15">
      <c r="C24" s="18"/>
      <c r="D24" s="18"/>
      <c r="E24" s="60"/>
      <c r="F24" s="64"/>
    </row>
    <row r="25" spans="2:6" ht="14.25" x14ac:dyDescent="0.15">
      <c r="C25" s="19"/>
      <c r="D25" s="63"/>
      <c r="E25" s="15"/>
    </row>
    <row r="26" spans="2:6" ht="14.25" x14ac:dyDescent="0.15">
      <c r="C26" s="63"/>
    </row>
    <row r="27" spans="2:6" ht="14.25" x14ac:dyDescent="0.15">
      <c r="C27" s="15"/>
      <c r="E27" s="15"/>
    </row>
    <row r="28" spans="2:6" ht="14.25" x14ac:dyDescent="0.15">
      <c r="C28" s="18"/>
      <c r="D28" s="18"/>
      <c r="E28" s="15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30"/>
  <sheetViews>
    <sheetView topLeftCell="A12" workbookViewId="0">
      <selection activeCell="H26" sqref="H26"/>
    </sheetView>
  </sheetViews>
  <sheetFormatPr defaultRowHeight="15" x14ac:dyDescent="0.2"/>
  <cols>
    <col min="1" max="1" width="6.28515625" customWidth="1"/>
    <col min="2" max="2" width="7.1484375" customWidth="1"/>
    <col min="8" max="8" width="16.64453125" bestFit="1" customWidth="1"/>
  </cols>
  <sheetData>
    <row r="2" spans="2:7" ht="14.25" x14ac:dyDescent="0.15">
      <c r="E2" s="1" t="s">
        <v>66</v>
      </c>
      <c r="F2" s="1" t="s">
        <v>67</v>
      </c>
      <c r="G2" s="1" t="s">
        <v>68</v>
      </c>
    </row>
    <row r="4" spans="2:7" ht="18" customHeight="1" x14ac:dyDescent="0.15">
      <c r="B4" t="s">
        <v>69</v>
      </c>
      <c r="C4">
        <v>200000</v>
      </c>
      <c r="D4">
        <v>0.2</v>
      </c>
      <c r="E4" s="37"/>
      <c r="G4" s="28"/>
    </row>
    <row r="5" spans="2:7" ht="18" customHeight="1" x14ac:dyDescent="0.15">
      <c r="D5">
        <v>0.5</v>
      </c>
      <c r="E5" s="37"/>
      <c r="G5" s="28"/>
    </row>
    <row r="6" spans="2:7" ht="18" customHeight="1" x14ac:dyDescent="0.15">
      <c r="D6">
        <f>1-D5-D4</f>
        <v>0.3</v>
      </c>
      <c r="E6" s="37">
        <f>+D6*C4</f>
        <v>60000</v>
      </c>
      <c r="G6" s="28"/>
    </row>
    <row r="7" spans="2:7" ht="18" customHeight="1" x14ac:dyDescent="0.15">
      <c r="E7" s="37"/>
      <c r="G7" s="28"/>
    </row>
    <row r="8" spans="2:7" ht="18" customHeight="1" x14ac:dyDescent="0.15">
      <c r="B8" t="s">
        <v>70</v>
      </c>
      <c r="C8">
        <v>240000</v>
      </c>
      <c r="D8">
        <v>0.2</v>
      </c>
      <c r="E8" s="37"/>
      <c r="G8" s="28"/>
    </row>
    <row r="9" spans="2:7" ht="18" customHeight="1" x14ac:dyDescent="0.15">
      <c r="D9">
        <v>0.5</v>
      </c>
      <c r="E9" s="37">
        <f>+D9*C8</f>
        <v>120000</v>
      </c>
      <c r="G9" s="28"/>
    </row>
    <row r="10" spans="2:7" ht="18" customHeight="1" x14ac:dyDescent="0.15">
      <c r="D10">
        <f>1-D9-D8</f>
        <v>0.3</v>
      </c>
      <c r="E10" s="37"/>
      <c r="F10">
        <f>+D10*C8</f>
        <v>72000</v>
      </c>
      <c r="G10" s="28"/>
    </row>
    <row r="11" spans="2:7" ht="18" customHeight="1" x14ac:dyDescent="0.15">
      <c r="E11" s="37"/>
      <c r="G11" s="28"/>
    </row>
    <row r="12" spans="2:7" ht="18" customHeight="1" x14ac:dyDescent="0.15">
      <c r="B12" t="s">
        <v>71</v>
      </c>
      <c r="C12">
        <v>300000</v>
      </c>
      <c r="D12">
        <v>0.2</v>
      </c>
      <c r="E12" s="37">
        <f>+D12*C12</f>
        <v>60000</v>
      </c>
      <c r="G12" s="28"/>
    </row>
    <row r="13" spans="2:7" ht="18" customHeight="1" x14ac:dyDescent="0.15">
      <c r="D13">
        <v>0.5</v>
      </c>
      <c r="E13" s="37"/>
      <c r="F13">
        <f>+D13*C12</f>
        <v>150000</v>
      </c>
      <c r="G13" s="28"/>
    </row>
    <row r="14" spans="2:7" ht="18" customHeight="1" x14ac:dyDescent="0.15">
      <c r="D14">
        <f>1-D13-D12</f>
        <v>0.3</v>
      </c>
      <c r="E14" s="37"/>
      <c r="G14" s="28">
        <f>+D14*C12</f>
        <v>90000</v>
      </c>
    </row>
    <row r="15" spans="2:7" ht="18" customHeight="1" x14ac:dyDescent="0.15">
      <c r="E15" s="37"/>
      <c r="G15" s="28"/>
    </row>
    <row r="16" spans="2:7" ht="18" customHeight="1" x14ac:dyDescent="0.15">
      <c r="B16" t="s">
        <v>67</v>
      </c>
      <c r="C16">
        <v>400000</v>
      </c>
      <c r="D16">
        <v>0.2</v>
      </c>
      <c r="E16" s="37"/>
      <c r="F16">
        <f>+D16*C16</f>
        <v>80000</v>
      </c>
      <c r="G16" s="28"/>
    </row>
    <row r="17" spans="2:8" ht="18" customHeight="1" x14ac:dyDescent="0.15">
      <c r="D17">
        <v>0.5</v>
      </c>
      <c r="E17" s="37"/>
      <c r="G17" s="28">
        <f>+D17*C16</f>
        <v>200000</v>
      </c>
      <c r="H17">
        <f>+C16-G17-F16</f>
        <v>120000</v>
      </c>
    </row>
    <row r="18" spans="2:8" ht="18" customHeight="1" x14ac:dyDescent="0.15">
      <c r="D18">
        <f>1-D17-D16</f>
        <v>0.3</v>
      </c>
      <c r="E18" s="37"/>
      <c r="G18" s="28"/>
    </row>
    <row r="19" spans="2:8" ht="18" customHeight="1" x14ac:dyDescent="0.15">
      <c r="E19" s="37"/>
      <c r="G19" s="28"/>
    </row>
    <row r="20" spans="2:8" ht="18" customHeight="1" x14ac:dyDescent="0.15">
      <c r="B20" t="s">
        <v>68</v>
      </c>
      <c r="C20">
        <v>250000</v>
      </c>
      <c r="D20">
        <v>0.2</v>
      </c>
      <c r="E20" s="37"/>
      <c r="G20" s="28">
        <f>+D20*C20</f>
        <v>50000</v>
      </c>
      <c r="H20">
        <f>+C20-G20</f>
        <v>200000</v>
      </c>
    </row>
    <row r="21" spans="2:8" ht="18" customHeight="1" x14ac:dyDescent="0.15">
      <c r="D21">
        <v>0.5</v>
      </c>
      <c r="E21" s="37"/>
      <c r="G21" s="28"/>
    </row>
    <row r="22" spans="2:8" ht="18" customHeight="1" x14ac:dyDescent="0.15">
      <c r="D22">
        <f>1-D21-D20</f>
        <v>0.3</v>
      </c>
      <c r="E22" s="37"/>
      <c r="G22" s="28"/>
    </row>
    <row r="23" spans="2:8" ht="18" customHeight="1" x14ac:dyDescent="0.15">
      <c r="E23" s="37"/>
      <c r="G23" s="28"/>
    </row>
    <row r="24" spans="2:8" ht="18" customHeight="1" x14ac:dyDescent="0.15">
      <c r="D24" s="36">
        <f>SUM(E24:G24)</f>
        <v>882000</v>
      </c>
      <c r="E24" s="37">
        <f>SUM(E4:E23)</f>
        <v>240000</v>
      </c>
      <c r="F24">
        <f>SUM(F4:F23)</f>
        <v>302000</v>
      </c>
      <c r="G24" s="28">
        <f>SUM(G4:G23)</f>
        <v>340000</v>
      </c>
      <c r="H24" s="87">
        <f>SUM(H4:H23)</f>
        <v>320000</v>
      </c>
    </row>
    <row r="25" spans="2:8" ht="18" customHeight="1" x14ac:dyDescent="0.15">
      <c r="E25" s="37" t="s">
        <v>72</v>
      </c>
      <c r="F25" t="s">
        <v>72</v>
      </c>
      <c r="G25" s="28" t="s">
        <v>72</v>
      </c>
      <c r="H25" s="1" t="s">
        <v>135</v>
      </c>
    </row>
    <row r="26" spans="2:8" ht="18" customHeight="1" x14ac:dyDescent="0.15"/>
    <row r="27" spans="2:8" ht="18" customHeight="1" x14ac:dyDescent="0.15"/>
    <row r="28" spans="2:8" ht="18" customHeight="1" x14ac:dyDescent="0.15"/>
    <row r="29" spans="2:8" ht="18" customHeight="1" x14ac:dyDescent="0.15"/>
    <row r="30" spans="2:8" ht="18" customHeight="1" x14ac:dyDescent="0.15"/>
  </sheetData>
  <phoneticPr fontId="3" type="noConversion"/>
  <pageMargins left="0.75" right="0.75" top="1" bottom="1" header="0.5" footer="0.5"/>
  <pageSetup paperSize="9" orientation="portrait" r:id="rId1"/>
  <headerFooter alignWithMargins="0"/>
  <rowBreaks count="1" manualBreakCount="1">
    <brk id="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27"/>
  <sheetViews>
    <sheetView topLeftCell="A8" workbookViewId="0">
      <selection activeCell="F30" sqref="F30"/>
    </sheetView>
  </sheetViews>
  <sheetFormatPr defaultRowHeight="15" x14ac:dyDescent="0.2"/>
  <cols>
    <col min="2" max="2" width="35.63671875" customWidth="1"/>
    <col min="5" max="5" width="13.31640625" customWidth="1"/>
  </cols>
  <sheetData>
    <row r="2" spans="2:5" ht="14.25" x14ac:dyDescent="0.15">
      <c r="C2" s="1" t="s">
        <v>75</v>
      </c>
      <c r="D2" s="1" t="s">
        <v>76</v>
      </c>
    </row>
    <row r="4" spans="2:5" ht="14.25" x14ac:dyDescent="0.15">
      <c r="B4" t="s">
        <v>16</v>
      </c>
      <c r="C4">
        <v>20</v>
      </c>
      <c r="D4" s="38">
        <v>18</v>
      </c>
      <c r="E4" s="38">
        <f>+C4*D4</f>
        <v>360</v>
      </c>
    </row>
    <row r="5" spans="2:5" ht="14.25" x14ac:dyDescent="0.15">
      <c r="B5" t="s">
        <v>73</v>
      </c>
      <c r="C5">
        <v>8</v>
      </c>
      <c r="D5" s="38">
        <v>7</v>
      </c>
      <c r="E5" s="39">
        <f>+C5*D5</f>
        <v>56</v>
      </c>
    </row>
    <row r="6" spans="2:5" ht="14.25" x14ac:dyDescent="0.15">
      <c r="B6" t="s">
        <v>74</v>
      </c>
      <c r="E6" s="38">
        <f>+E4+E5</f>
        <v>416</v>
      </c>
    </row>
    <row r="7" spans="2:5" ht="14.25" x14ac:dyDescent="0.15">
      <c r="B7" t="s">
        <v>80</v>
      </c>
      <c r="E7" s="39">
        <f>180*4</f>
        <v>720</v>
      </c>
    </row>
    <row r="8" spans="2:5" ht="14.25" x14ac:dyDescent="0.15">
      <c r="B8" t="s">
        <v>77</v>
      </c>
      <c r="E8" s="38">
        <f>+E7-E6</f>
        <v>304</v>
      </c>
    </row>
    <row r="9" spans="2:5" ht="14.25" x14ac:dyDescent="0.15">
      <c r="B9" s="14" t="s">
        <v>79</v>
      </c>
      <c r="E9" s="39">
        <v>19</v>
      </c>
    </row>
    <row r="10" spans="2:5" ht="14.25" x14ac:dyDescent="0.15">
      <c r="B10" s="14" t="s">
        <v>78</v>
      </c>
      <c r="E10" s="73">
        <f>+E8/E9</f>
        <v>16</v>
      </c>
    </row>
    <row r="14" spans="2:5" ht="14.25" x14ac:dyDescent="0.15">
      <c r="B14" t="s">
        <v>88</v>
      </c>
      <c r="E14" s="40">
        <f>+E9</f>
        <v>19</v>
      </c>
    </row>
    <row r="15" spans="2:5" ht="14.25" x14ac:dyDescent="0.15">
      <c r="B15" t="s">
        <v>89</v>
      </c>
      <c r="E15" s="39">
        <v>17.5</v>
      </c>
    </row>
    <row r="16" spans="2:5" ht="14.25" x14ac:dyDescent="0.15">
      <c r="B16" t="s">
        <v>84</v>
      </c>
      <c r="E16" s="38">
        <f>+E14-E15</f>
        <v>1.5</v>
      </c>
    </row>
    <row r="17" spans="2:5" ht="14.25" x14ac:dyDescent="0.15">
      <c r="B17" t="s">
        <v>82</v>
      </c>
      <c r="E17" s="41">
        <v>2000</v>
      </c>
    </row>
    <row r="18" spans="2:5" ht="14.25" x14ac:dyDescent="0.15">
      <c r="B18" t="s">
        <v>90</v>
      </c>
      <c r="E18" s="30">
        <v>14</v>
      </c>
    </row>
    <row r="19" spans="2:5" ht="14.25" x14ac:dyDescent="0.15">
      <c r="B19" t="s">
        <v>134</v>
      </c>
      <c r="E19" s="74">
        <f>+E16*E17*E18</f>
        <v>42000</v>
      </c>
    </row>
    <row r="21" spans="2:5" ht="14.25" x14ac:dyDescent="0.15">
      <c r="B21" t="s">
        <v>85</v>
      </c>
      <c r="E21">
        <f>+E10</f>
        <v>16</v>
      </c>
    </row>
    <row r="22" spans="2:5" ht="14.25" x14ac:dyDescent="0.15">
      <c r="B22" t="s">
        <v>87</v>
      </c>
      <c r="E22" s="30">
        <v>14</v>
      </c>
    </row>
    <row r="23" spans="2:5" ht="14.25" x14ac:dyDescent="0.15">
      <c r="B23" t="s">
        <v>84</v>
      </c>
      <c r="E23">
        <f>+E21-E22</f>
        <v>2</v>
      </c>
    </row>
    <row r="24" spans="2:5" ht="14.25" x14ac:dyDescent="0.15">
      <c r="B24" t="s">
        <v>82</v>
      </c>
      <c r="E24" s="30">
        <f>+E17</f>
        <v>2000</v>
      </c>
    </row>
    <row r="25" spans="2:5" ht="14.25" x14ac:dyDescent="0.15">
      <c r="B25" t="s">
        <v>86</v>
      </c>
      <c r="E25">
        <f>+E23*E24</f>
        <v>4000</v>
      </c>
    </row>
    <row r="26" spans="2:5" ht="14.25" x14ac:dyDescent="0.15">
      <c r="B26" t="s">
        <v>81</v>
      </c>
      <c r="E26" s="39">
        <f>+E9</f>
        <v>19</v>
      </c>
    </row>
    <row r="27" spans="2:5" ht="14.25" x14ac:dyDescent="0.15">
      <c r="B27" t="s">
        <v>83</v>
      </c>
      <c r="E27" s="99">
        <f>+E25*E26</f>
        <v>76000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3"/>
  <sheetViews>
    <sheetView workbookViewId="0">
      <selection activeCell="E24" sqref="E24"/>
    </sheetView>
  </sheetViews>
  <sheetFormatPr defaultRowHeight="15" x14ac:dyDescent="0.2"/>
  <cols>
    <col min="2" max="2" width="13.4375" customWidth="1"/>
    <col min="3" max="3" width="12.328125" customWidth="1"/>
    <col min="4" max="4" width="12.69921875" customWidth="1"/>
    <col min="5" max="5" width="15.90625" customWidth="1"/>
    <col min="6" max="6" width="13.31640625" customWidth="1"/>
    <col min="8" max="8" width="12.9453125" bestFit="1" customWidth="1"/>
  </cols>
  <sheetData>
    <row r="2" spans="1:9" ht="14.25" x14ac:dyDescent="0.15">
      <c r="C2" s="1" t="s">
        <v>91</v>
      </c>
      <c r="D2" s="1" t="s">
        <v>92</v>
      </c>
      <c r="E2" s="1" t="s">
        <v>93</v>
      </c>
      <c r="F2" s="1"/>
    </row>
    <row r="3" spans="1:9" ht="14.25" x14ac:dyDescent="0.15">
      <c r="A3" s="15"/>
      <c r="B3" s="15"/>
      <c r="C3" s="15"/>
      <c r="D3" s="16"/>
      <c r="E3" s="16"/>
      <c r="F3" s="16"/>
      <c r="G3" s="15"/>
      <c r="H3" s="15"/>
      <c r="I3" s="15"/>
    </row>
    <row r="4" spans="1:9" ht="14.25" x14ac:dyDescent="0.15">
      <c r="A4" s="15"/>
      <c r="B4" s="100" t="s">
        <v>16</v>
      </c>
      <c r="C4" s="15">
        <v>10</v>
      </c>
      <c r="D4" s="101">
        <v>20</v>
      </c>
      <c r="E4" s="101">
        <f>+C4*D4</f>
        <v>200</v>
      </c>
      <c r="F4" s="16"/>
      <c r="G4" s="15"/>
      <c r="H4" s="15"/>
      <c r="I4" s="15"/>
    </row>
    <row r="5" spans="1:9" ht="14.25" x14ac:dyDescent="0.15">
      <c r="A5" s="15"/>
      <c r="B5" s="15"/>
      <c r="C5" s="15"/>
      <c r="D5" s="16"/>
      <c r="E5" s="16"/>
      <c r="F5" s="16"/>
      <c r="G5" s="15"/>
      <c r="H5" s="15"/>
      <c r="I5" s="15"/>
    </row>
    <row r="6" spans="1:9" ht="14.25" x14ac:dyDescent="0.15">
      <c r="A6" s="15"/>
      <c r="B6" s="16" t="s">
        <v>94</v>
      </c>
      <c r="C6" s="16"/>
      <c r="D6" s="16" t="s">
        <v>94</v>
      </c>
      <c r="E6" s="16"/>
      <c r="F6" s="16" t="s">
        <v>91</v>
      </c>
      <c r="G6" s="15"/>
      <c r="H6" s="15"/>
      <c r="I6" s="15"/>
    </row>
    <row r="7" spans="1:9" ht="14.25" x14ac:dyDescent="0.15">
      <c r="A7" s="15"/>
      <c r="B7" s="16" t="s">
        <v>95</v>
      </c>
      <c r="C7" s="16"/>
      <c r="D7" s="16" t="s">
        <v>96</v>
      </c>
      <c r="E7" s="16"/>
      <c r="F7" s="16" t="s">
        <v>97</v>
      </c>
      <c r="G7" s="15"/>
      <c r="H7" s="15"/>
      <c r="I7" s="15"/>
    </row>
    <row r="8" spans="1:9" ht="14.25" x14ac:dyDescent="0.15">
      <c r="A8" s="15"/>
      <c r="B8" s="15"/>
      <c r="C8" s="16"/>
      <c r="D8" s="16"/>
      <c r="E8" s="43"/>
      <c r="F8" s="43"/>
      <c r="G8" s="15"/>
      <c r="H8" s="15"/>
      <c r="I8" s="15"/>
    </row>
    <row r="9" spans="1:9" ht="14.25" x14ac:dyDescent="0.15">
      <c r="A9" s="15"/>
      <c r="B9" s="102">
        <v>15400</v>
      </c>
      <c r="C9" s="16"/>
      <c r="D9" s="102">
        <f>+B9</f>
        <v>15400</v>
      </c>
      <c r="E9" s="43"/>
      <c r="F9" s="44"/>
      <c r="G9" s="15"/>
      <c r="H9" s="15"/>
      <c r="I9" s="15"/>
    </row>
    <row r="10" spans="1:9" ht="14.25" x14ac:dyDescent="0.15">
      <c r="A10" s="15"/>
      <c r="B10" s="103">
        <v>21</v>
      </c>
      <c r="C10" s="16"/>
      <c r="D10" s="103">
        <f>+D4</f>
        <v>20</v>
      </c>
      <c r="E10" s="43"/>
      <c r="F10" s="43"/>
      <c r="G10" s="15"/>
      <c r="H10" s="15"/>
      <c r="I10" s="15"/>
    </row>
    <row r="11" spans="1:9" ht="14.25" x14ac:dyDescent="0.15">
      <c r="A11" s="15"/>
      <c r="B11" s="101">
        <f>+B10*B9</f>
        <v>323400</v>
      </c>
      <c r="C11" s="101">
        <f>+D11-B11</f>
        <v>-15400</v>
      </c>
      <c r="D11" s="101">
        <f>+D10*D9</f>
        <v>308000</v>
      </c>
      <c r="E11" s="44"/>
      <c r="F11" s="44"/>
      <c r="G11" s="15"/>
      <c r="H11" s="104">
        <f>+F17-D11</f>
        <v>-18000</v>
      </c>
      <c r="I11" s="15"/>
    </row>
    <row r="12" spans="1:9" ht="14.25" x14ac:dyDescent="0.15">
      <c r="A12" s="15"/>
      <c r="B12" s="16"/>
      <c r="C12" s="16" t="s">
        <v>98</v>
      </c>
      <c r="D12" s="16"/>
      <c r="E12" s="43"/>
      <c r="F12" s="43"/>
      <c r="G12" s="15"/>
      <c r="H12" s="15"/>
      <c r="I12" s="15"/>
    </row>
    <row r="13" spans="1:9" ht="14.25" x14ac:dyDescent="0.15">
      <c r="A13" s="15"/>
      <c r="B13" s="15"/>
      <c r="C13" s="15"/>
      <c r="D13" s="44"/>
      <c r="E13" s="16"/>
      <c r="F13" s="105">
        <v>1450</v>
      </c>
      <c r="G13" s="15"/>
      <c r="H13" s="15"/>
      <c r="I13" s="15"/>
    </row>
    <row r="14" spans="1:9" ht="14.25" x14ac:dyDescent="0.15">
      <c r="A14" s="15"/>
      <c r="B14" s="15"/>
      <c r="C14" s="15"/>
      <c r="D14" s="43"/>
      <c r="E14" s="16"/>
      <c r="F14" s="106">
        <f>+C4</f>
        <v>10</v>
      </c>
      <c r="G14" s="15"/>
      <c r="H14" s="15"/>
      <c r="I14" s="15"/>
    </row>
    <row r="15" spans="1:9" ht="14.25" x14ac:dyDescent="0.15">
      <c r="A15" s="15"/>
      <c r="B15" s="15"/>
      <c r="C15" s="15"/>
      <c r="D15" s="105">
        <v>13870</v>
      </c>
      <c r="E15" s="16"/>
      <c r="F15" s="105">
        <f>+F14*F13</f>
        <v>14500</v>
      </c>
      <c r="G15" s="15"/>
      <c r="H15" s="15"/>
      <c r="I15" s="15"/>
    </row>
    <row r="16" spans="1:9" ht="14.25" x14ac:dyDescent="0.15">
      <c r="A16" s="15"/>
      <c r="B16" s="15"/>
      <c r="C16" s="15"/>
      <c r="D16" s="103">
        <f>+D4</f>
        <v>20</v>
      </c>
      <c r="E16" s="16"/>
      <c r="F16" s="103">
        <f>+D4</f>
        <v>20</v>
      </c>
      <c r="G16" s="15"/>
      <c r="H16" s="107">
        <f>+(F15-D15)*B10</f>
        <v>13230</v>
      </c>
      <c r="I16" s="15"/>
    </row>
    <row r="17" spans="1:9" ht="14.25" x14ac:dyDescent="0.15">
      <c r="A17" s="15"/>
      <c r="B17" s="15"/>
      <c r="C17" s="15"/>
      <c r="D17" s="101">
        <f>+D16*D15</f>
        <v>277400</v>
      </c>
      <c r="E17" s="108">
        <f>+F17-D17</f>
        <v>12600</v>
      </c>
      <c r="F17" s="101">
        <f>+F16*F15</f>
        <v>290000</v>
      </c>
      <c r="G17" s="15"/>
      <c r="H17" s="15"/>
      <c r="I17" s="15"/>
    </row>
    <row r="18" spans="1:9" ht="14.25" x14ac:dyDescent="0.15">
      <c r="A18" s="15"/>
      <c r="B18" s="15"/>
      <c r="C18" s="15"/>
      <c r="D18" s="15"/>
      <c r="E18" s="16" t="s">
        <v>99</v>
      </c>
      <c r="F18" s="15"/>
      <c r="G18" s="15"/>
      <c r="H18" s="15"/>
      <c r="I18" s="15"/>
    </row>
    <row r="19" spans="1:9" ht="14.25" x14ac:dyDescent="0.1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4.25" x14ac:dyDescent="0.15">
      <c r="B20" s="15"/>
      <c r="C20" s="15"/>
      <c r="D20" s="15"/>
      <c r="E20" s="15"/>
      <c r="F20" s="15"/>
      <c r="G20" s="15"/>
      <c r="H20" s="15"/>
      <c r="I20" s="15"/>
    </row>
    <row r="21" spans="1:9" ht="14.25" x14ac:dyDescent="0.15">
      <c r="B21" s="15"/>
      <c r="C21" s="16"/>
      <c r="D21" s="16"/>
      <c r="E21" s="16"/>
      <c r="F21" s="16"/>
      <c r="G21" s="15"/>
      <c r="H21" s="15"/>
      <c r="I21" s="15"/>
    </row>
    <row r="22" spans="1:9" ht="14.25" x14ac:dyDescent="0.15">
      <c r="B22" s="15"/>
      <c r="C22" s="15"/>
      <c r="D22" s="16"/>
      <c r="E22" s="16"/>
      <c r="F22" s="16"/>
      <c r="G22" s="15"/>
      <c r="H22" s="15"/>
      <c r="I22" s="15"/>
    </row>
    <row r="23" spans="1:9" ht="14.25" x14ac:dyDescent="0.15">
      <c r="B23" s="100"/>
      <c r="C23" s="15"/>
      <c r="D23" s="109"/>
      <c r="E23" s="16"/>
      <c r="F23" s="16"/>
      <c r="G23" s="15"/>
      <c r="H23" s="15"/>
      <c r="I23" s="15"/>
    </row>
    <row r="24" spans="1:9" ht="14.25" x14ac:dyDescent="0.15">
      <c r="B24" s="15"/>
      <c r="C24" s="15"/>
      <c r="D24" s="16"/>
      <c r="E24" s="16"/>
      <c r="F24" s="16"/>
      <c r="G24" s="15"/>
      <c r="H24" s="15"/>
      <c r="I24" s="15"/>
    </row>
    <row r="25" spans="1:9" ht="14.25" x14ac:dyDescent="0.15">
      <c r="B25" s="16"/>
      <c r="C25" s="16"/>
      <c r="D25" s="16"/>
      <c r="E25" s="16"/>
      <c r="F25" s="16"/>
      <c r="G25" s="15"/>
      <c r="H25" s="15"/>
      <c r="I25" s="15"/>
    </row>
    <row r="26" spans="1:9" ht="14.25" x14ac:dyDescent="0.15">
      <c r="B26" s="16"/>
      <c r="C26" s="16"/>
      <c r="D26" s="16"/>
      <c r="E26" s="16"/>
      <c r="F26" s="16"/>
      <c r="G26" s="15"/>
      <c r="H26" s="15"/>
      <c r="I26" s="15"/>
    </row>
    <row r="27" spans="1:9" ht="14.25" x14ac:dyDescent="0.15">
      <c r="B27" s="15"/>
      <c r="C27" s="16"/>
      <c r="D27" s="16"/>
      <c r="E27" s="43"/>
      <c r="F27" s="43"/>
      <c r="G27" s="15"/>
      <c r="H27" s="15"/>
      <c r="I27" s="15"/>
    </row>
    <row r="28" spans="1:9" ht="14.25" x14ac:dyDescent="0.15">
      <c r="B28" s="102"/>
      <c r="C28" s="16"/>
      <c r="D28" s="102"/>
      <c r="E28" s="43"/>
      <c r="F28" s="44"/>
      <c r="G28" s="15"/>
      <c r="H28" s="15"/>
      <c r="I28" s="15"/>
    </row>
    <row r="29" spans="1:9" ht="14.25" x14ac:dyDescent="0.15">
      <c r="B29" s="110"/>
      <c r="C29" s="16"/>
      <c r="D29" s="106"/>
      <c r="E29" s="43"/>
      <c r="F29" s="43"/>
      <c r="G29" s="15"/>
      <c r="H29" s="15"/>
      <c r="I29" s="15"/>
    </row>
    <row r="30" spans="1:9" ht="14.25" x14ac:dyDescent="0.15">
      <c r="B30" s="105"/>
      <c r="C30" s="111"/>
      <c r="D30" s="105"/>
      <c r="E30" s="44"/>
      <c r="F30" s="44"/>
      <c r="G30" s="15"/>
      <c r="H30" s="112"/>
      <c r="I30" s="15"/>
    </row>
    <row r="31" spans="1:9" ht="14.25" x14ac:dyDescent="0.15">
      <c r="B31" s="16"/>
      <c r="C31" s="16"/>
      <c r="D31" s="16"/>
      <c r="E31" s="43"/>
      <c r="F31" s="43"/>
      <c r="G31" s="15"/>
      <c r="H31" s="15"/>
      <c r="I31" s="15"/>
    </row>
    <row r="32" spans="1:9" ht="14.25" x14ac:dyDescent="0.15">
      <c r="B32" s="15"/>
      <c r="C32" s="15"/>
      <c r="D32" s="44"/>
      <c r="E32" s="16"/>
      <c r="F32" s="105"/>
      <c r="G32" s="15"/>
      <c r="H32" s="15"/>
      <c r="I32" s="15"/>
    </row>
    <row r="33" spans="2:9" ht="14.25" x14ac:dyDescent="0.15">
      <c r="B33" s="15"/>
      <c r="C33" s="15"/>
      <c r="D33" s="43"/>
      <c r="E33" s="16"/>
      <c r="F33" s="106"/>
      <c r="G33" s="15"/>
      <c r="H33" s="15"/>
      <c r="I33" s="15"/>
    </row>
    <row r="34" spans="2:9" ht="14.25" x14ac:dyDescent="0.15">
      <c r="B34" s="15"/>
      <c r="C34" s="15"/>
      <c r="D34" s="105"/>
      <c r="E34" s="16"/>
      <c r="F34" s="105"/>
      <c r="G34" s="15"/>
      <c r="H34" s="15"/>
      <c r="I34" s="15"/>
    </row>
    <row r="35" spans="2:9" ht="14.25" x14ac:dyDescent="0.15">
      <c r="B35" s="15"/>
      <c r="C35" s="15"/>
      <c r="D35" s="106"/>
      <c r="E35" s="16"/>
      <c r="F35" s="106"/>
      <c r="G35" s="15"/>
      <c r="H35" s="15"/>
      <c r="I35" s="15"/>
    </row>
    <row r="36" spans="2:9" ht="14.25" x14ac:dyDescent="0.15">
      <c r="B36" s="15"/>
      <c r="C36" s="15"/>
      <c r="D36" s="105"/>
      <c r="E36" s="111"/>
      <c r="F36" s="105"/>
      <c r="G36" s="15"/>
      <c r="H36" s="15"/>
      <c r="I36" s="15"/>
    </row>
    <row r="37" spans="2:9" ht="14.25" x14ac:dyDescent="0.15">
      <c r="B37" s="15"/>
      <c r="C37" s="15"/>
      <c r="D37" s="15"/>
      <c r="E37" s="16"/>
      <c r="F37" s="15"/>
      <c r="G37" s="15"/>
      <c r="H37" s="15"/>
      <c r="I37" s="15"/>
    </row>
    <row r="38" spans="2:9" ht="14.25" x14ac:dyDescent="0.15">
      <c r="B38" s="15"/>
      <c r="C38" s="15"/>
      <c r="D38" s="15"/>
      <c r="E38" s="15"/>
      <c r="F38" s="15"/>
      <c r="G38" s="15"/>
      <c r="H38" s="15"/>
      <c r="I38" s="15"/>
    </row>
    <row r="39" spans="2:9" ht="14.25" x14ac:dyDescent="0.15">
      <c r="B39" s="15"/>
      <c r="C39" s="15"/>
      <c r="D39" s="15"/>
      <c r="E39" s="15"/>
      <c r="F39" s="15"/>
      <c r="G39" s="15"/>
      <c r="H39" s="15"/>
      <c r="I39" s="15"/>
    </row>
    <row r="40" spans="2:9" ht="14.25" x14ac:dyDescent="0.15">
      <c r="B40" s="15"/>
      <c r="C40" s="15"/>
      <c r="D40" s="15"/>
      <c r="E40" s="15"/>
      <c r="F40" s="15"/>
      <c r="G40" s="15"/>
      <c r="H40" s="15"/>
      <c r="I40" s="15"/>
    </row>
    <row r="41" spans="2:9" ht="14.25" x14ac:dyDescent="0.15">
      <c r="B41" s="15"/>
      <c r="C41" s="15"/>
      <c r="D41" s="15"/>
      <c r="E41" s="15"/>
      <c r="F41" s="15"/>
      <c r="G41" s="15"/>
      <c r="H41" s="15"/>
      <c r="I41" s="15"/>
    </row>
    <row r="42" spans="2:9" ht="14.25" x14ac:dyDescent="0.15">
      <c r="B42" s="15"/>
      <c r="C42" s="15"/>
      <c r="D42" s="15"/>
      <c r="E42" s="15"/>
      <c r="F42" s="15"/>
      <c r="G42" s="15"/>
      <c r="H42" s="15"/>
      <c r="I42" s="15"/>
    </row>
    <row r="43" spans="2:9" ht="14.25" x14ac:dyDescent="0.15">
      <c r="B43" s="15"/>
      <c r="C43" s="15"/>
      <c r="D43" s="15"/>
      <c r="E43" s="15"/>
      <c r="F43" s="15"/>
      <c r="G43" s="15"/>
      <c r="H43" s="15"/>
      <c r="I43" s="15"/>
    </row>
    <row r="44" spans="2:9" ht="14.25" x14ac:dyDescent="0.15">
      <c r="B44" s="15"/>
      <c r="C44" s="15"/>
      <c r="D44" s="15"/>
      <c r="E44" s="15"/>
      <c r="F44" s="15"/>
      <c r="G44" s="15"/>
      <c r="H44" s="15"/>
      <c r="I44" s="15"/>
    </row>
    <row r="45" spans="2:9" ht="14.25" x14ac:dyDescent="0.15">
      <c r="B45" s="15"/>
      <c r="C45" s="15"/>
      <c r="D45" s="15"/>
      <c r="E45" s="15"/>
      <c r="F45" s="15"/>
      <c r="G45" s="15"/>
      <c r="H45" s="15"/>
      <c r="I45" s="15"/>
    </row>
    <row r="46" spans="2:9" ht="14.25" x14ac:dyDescent="0.15">
      <c r="B46" s="15"/>
      <c r="C46" s="15"/>
      <c r="D46" s="15"/>
      <c r="E46" s="15"/>
      <c r="F46" s="15"/>
      <c r="G46" s="15"/>
      <c r="H46" s="15"/>
      <c r="I46" s="15"/>
    </row>
    <row r="47" spans="2:9" ht="14.25" x14ac:dyDescent="0.15">
      <c r="B47" s="15"/>
      <c r="C47" s="15"/>
      <c r="D47" s="15"/>
      <c r="E47" s="15"/>
      <c r="F47" s="15"/>
      <c r="G47" s="15"/>
      <c r="H47" s="15"/>
      <c r="I47" s="15"/>
    </row>
    <row r="48" spans="2:9" ht="14.25" x14ac:dyDescent="0.15">
      <c r="B48" s="15"/>
      <c r="C48" s="15"/>
      <c r="D48" s="15"/>
      <c r="E48" s="15"/>
      <c r="F48" s="15"/>
      <c r="G48" s="15"/>
      <c r="H48" s="15"/>
      <c r="I48" s="15"/>
    </row>
    <row r="49" spans="2:9" ht="14.25" x14ac:dyDescent="0.15">
      <c r="B49" s="15"/>
      <c r="C49" s="15"/>
      <c r="D49" s="15"/>
      <c r="E49" s="15"/>
      <c r="F49" s="15"/>
      <c r="G49" s="15"/>
      <c r="H49" s="15"/>
      <c r="I49" s="15"/>
    </row>
    <row r="50" spans="2:9" ht="14.25" x14ac:dyDescent="0.15">
      <c r="B50" s="15"/>
      <c r="C50" s="15"/>
      <c r="D50" s="15"/>
      <c r="E50" s="15"/>
      <c r="F50" s="15"/>
      <c r="G50" s="15"/>
      <c r="H50" s="15"/>
      <c r="I50" s="15"/>
    </row>
    <row r="51" spans="2:9" ht="14.25" x14ac:dyDescent="0.15">
      <c r="B51" s="15"/>
      <c r="C51" s="15"/>
      <c r="D51" s="15"/>
      <c r="E51" s="15"/>
      <c r="F51" s="15"/>
      <c r="G51" s="15"/>
      <c r="H51" s="15"/>
      <c r="I51" s="15"/>
    </row>
    <row r="52" spans="2:9" ht="14.25" x14ac:dyDescent="0.15">
      <c r="B52" s="15"/>
      <c r="C52" s="15"/>
      <c r="D52" s="15"/>
      <c r="E52" s="15"/>
      <c r="F52" s="15"/>
      <c r="G52" s="15"/>
      <c r="H52" s="15"/>
      <c r="I52" s="15"/>
    </row>
    <row r="53" spans="2:9" ht="14.25" x14ac:dyDescent="0.15">
      <c r="B53" s="15"/>
      <c r="C53" s="15"/>
      <c r="D53" s="15"/>
      <c r="E53" s="15"/>
      <c r="F53" s="15"/>
      <c r="G53" s="15"/>
      <c r="H53" s="15"/>
      <c r="I53" s="15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8"/>
  <sheetViews>
    <sheetView topLeftCell="A10" workbookViewId="0">
      <selection activeCell="G21" sqref="G21"/>
    </sheetView>
  </sheetViews>
  <sheetFormatPr defaultRowHeight="15" x14ac:dyDescent="0.2"/>
  <cols>
    <col min="2" max="2" width="17.75390625" customWidth="1"/>
    <col min="3" max="3" width="13.0703125" customWidth="1"/>
    <col min="4" max="4" width="12.9453125" customWidth="1"/>
    <col min="5" max="5" width="13.80859375" customWidth="1"/>
    <col min="6" max="6" width="13.0703125" customWidth="1"/>
    <col min="7" max="7" width="10.6015625" customWidth="1"/>
    <col min="8" max="8" width="11.8359375" bestFit="1" customWidth="1"/>
  </cols>
  <sheetData>
    <row r="1" spans="1:8" thickBot="1" x14ac:dyDescent="0.2"/>
    <row r="2" spans="1:8" thickBot="1" x14ac:dyDescent="0.2">
      <c r="B2" s="35" t="s">
        <v>100</v>
      </c>
      <c r="C2" s="47">
        <v>2.5</v>
      </c>
      <c r="D2" s="42" t="s">
        <v>113</v>
      </c>
      <c r="E2" s="1"/>
      <c r="F2" s="1"/>
    </row>
    <row r="3" spans="1:8" ht="14.25" x14ac:dyDescent="0.15">
      <c r="D3" s="1"/>
      <c r="E3" s="1"/>
      <c r="F3" s="1"/>
    </row>
    <row r="4" spans="1:8" ht="14.25" x14ac:dyDescent="0.15">
      <c r="B4" s="1" t="s">
        <v>94</v>
      </c>
      <c r="C4" s="1"/>
      <c r="D4" s="1" t="s">
        <v>94</v>
      </c>
      <c r="E4" s="1"/>
      <c r="F4" s="1" t="s">
        <v>91</v>
      </c>
    </row>
    <row r="5" spans="1:8" ht="14.25" x14ac:dyDescent="0.15">
      <c r="B5" s="1" t="s">
        <v>95</v>
      </c>
      <c r="C5" s="1"/>
      <c r="D5" s="1" t="s">
        <v>96</v>
      </c>
      <c r="E5" s="1"/>
      <c r="F5" s="1" t="s">
        <v>97</v>
      </c>
    </row>
    <row r="6" spans="1:8" thickBot="1" x14ac:dyDescent="0.2">
      <c r="B6" s="1"/>
      <c r="C6" s="1"/>
      <c r="D6" s="1"/>
      <c r="E6" s="1"/>
      <c r="F6" s="1"/>
    </row>
    <row r="7" spans="1:8" thickBot="1" x14ac:dyDescent="0.2">
      <c r="C7" s="1"/>
      <c r="D7" s="48">
        <f>+E27</f>
        <v>72500</v>
      </c>
      <c r="E7" s="1"/>
      <c r="F7" s="49">
        <f>+D7</f>
        <v>72500</v>
      </c>
    </row>
    <row r="8" spans="1:8" thickBot="1" x14ac:dyDescent="0.2">
      <c r="C8" s="1"/>
      <c r="D8" s="33">
        <f>+E28</f>
        <v>2.25</v>
      </c>
      <c r="E8" s="14" t="s">
        <v>101</v>
      </c>
      <c r="F8" s="50">
        <f>+C2</f>
        <v>2.5</v>
      </c>
    </row>
    <row r="9" spans="1:8" thickBot="1" x14ac:dyDescent="0.2">
      <c r="A9" s="1"/>
      <c r="B9" s="75">
        <v>870000</v>
      </c>
      <c r="C9" s="1"/>
      <c r="D9" s="48">
        <f>+D7*D8</f>
        <v>163125</v>
      </c>
      <c r="E9" s="1"/>
      <c r="F9" s="45">
        <f>+F8*F7</f>
        <v>181250</v>
      </c>
      <c r="H9" s="77">
        <f>+F9-D9</f>
        <v>18125</v>
      </c>
    </row>
    <row r="10" spans="1:8" thickBot="1" x14ac:dyDescent="0.2">
      <c r="A10" s="1"/>
      <c r="B10" s="80">
        <v>580000</v>
      </c>
      <c r="C10" s="1"/>
      <c r="D10" s="79">
        <f>+F10</f>
        <v>1.6</v>
      </c>
      <c r="E10" s="14" t="s">
        <v>102</v>
      </c>
      <c r="F10" s="80">
        <f>+E24</f>
        <v>1.6</v>
      </c>
      <c r="G10" s="14" t="s">
        <v>102</v>
      </c>
    </row>
    <row r="11" spans="1:8" thickBot="1" x14ac:dyDescent="0.2">
      <c r="A11" s="1"/>
      <c r="B11" s="81">
        <f>+B9-B10</f>
        <v>290000</v>
      </c>
      <c r="C11" s="76">
        <f>+D11-B11</f>
        <v>-29000</v>
      </c>
      <c r="D11" s="75">
        <f>+D10*D9</f>
        <v>261000</v>
      </c>
      <c r="E11" s="108">
        <f>+F11-D11</f>
        <v>29000</v>
      </c>
      <c r="F11" s="81">
        <f>+F9*F10</f>
        <v>290000</v>
      </c>
      <c r="H11" s="77">
        <f>+E11*2</f>
        <v>58000</v>
      </c>
    </row>
    <row r="12" spans="1:8" ht="14.25" x14ac:dyDescent="0.15">
      <c r="C12" s="56" t="s">
        <v>114</v>
      </c>
      <c r="E12" s="1" t="s">
        <v>115</v>
      </c>
    </row>
    <row r="14" spans="1:8" thickBot="1" x14ac:dyDescent="0.2">
      <c r="B14" t="s">
        <v>103</v>
      </c>
      <c r="G14" s="53"/>
      <c r="H14" s="78">
        <f>+E11+C11</f>
        <v>0</v>
      </c>
    </row>
    <row r="15" spans="1:8" thickBot="1" x14ac:dyDescent="0.2">
      <c r="B15" s="14" t="s">
        <v>104</v>
      </c>
      <c r="E15" s="82">
        <v>8</v>
      </c>
    </row>
    <row r="16" spans="1:8" thickBot="1" x14ac:dyDescent="0.2">
      <c r="B16" s="14" t="s">
        <v>105</v>
      </c>
      <c r="E16" s="52">
        <v>75000</v>
      </c>
      <c r="H16" s="77">
        <v>30000</v>
      </c>
    </row>
    <row r="17" spans="2:6" thickBot="1" x14ac:dyDescent="0.2">
      <c r="E17" s="38">
        <f>+E15*E16</f>
        <v>600000</v>
      </c>
    </row>
    <row r="18" spans="2:6" thickBot="1" x14ac:dyDescent="0.2">
      <c r="B18" t="s">
        <v>106</v>
      </c>
      <c r="E18" s="82">
        <v>900000</v>
      </c>
      <c r="F18" s="53"/>
    </row>
    <row r="19" spans="2:6" ht="14.25" x14ac:dyDescent="0.15">
      <c r="B19" t="s">
        <v>107</v>
      </c>
      <c r="E19" s="38">
        <f>+E18-E17</f>
        <v>300000</v>
      </c>
    </row>
    <row r="20" spans="2:6" thickBot="1" x14ac:dyDescent="0.2">
      <c r="B20" t="s">
        <v>108</v>
      </c>
    </row>
    <row r="21" spans="2:6" thickBot="1" x14ac:dyDescent="0.2">
      <c r="B21" s="14" t="s">
        <v>105</v>
      </c>
      <c r="D21" s="52">
        <f>+E16</f>
        <v>75000</v>
      </c>
      <c r="F21" s="53"/>
    </row>
    <row r="22" spans="2:6" thickBot="1" x14ac:dyDescent="0.2">
      <c r="B22" s="14" t="s">
        <v>109</v>
      </c>
      <c r="D22" s="47">
        <f>+C2</f>
        <v>2.5</v>
      </c>
    </row>
    <row r="23" spans="2:6" ht="14.25" x14ac:dyDescent="0.15">
      <c r="E23" s="54">
        <f>+D22*D21</f>
        <v>187500</v>
      </c>
    </row>
    <row r="24" spans="2:6" ht="14.25" x14ac:dyDescent="0.15">
      <c r="B24" t="s">
        <v>110</v>
      </c>
      <c r="E24" s="38">
        <f>+E19/E23</f>
        <v>1.6</v>
      </c>
      <c r="F24" s="14" t="s">
        <v>102</v>
      </c>
    </row>
    <row r="25" spans="2:6" thickBot="1" x14ac:dyDescent="0.2"/>
    <row r="26" spans="2:6" thickBot="1" x14ac:dyDescent="0.2">
      <c r="B26" t="s">
        <v>111</v>
      </c>
      <c r="E26" s="48">
        <v>163125</v>
      </c>
      <c r="F26" s="5"/>
    </row>
    <row r="27" spans="2:6" thickBot="1" x14ac:dyDescent="0.2">
      <c r="B27" t="s">
        <v>112</v>
      </c>
      <c r="E27" s="48">
        <v>72500</v>
      </c>
    </row>
    <row r="28" spans="2:6" ht="14.25" x14ac:dyDescent="0.15">
      <c r="E28" s="57">
        <f>+E26/E27</f>
        <v>2.25</v>
      </c>
      <c r="F28" s="14" t="s">
        <v>101</v>
      </c>
    </row>
    <row r="29" spans="2:6" ht="14.25" x14ac:dyDescent="0.15">
      <c r="E29" s="61"/>
    </row>
    <row r="31" spans="2:6" thickBot="1" x14ac:dyDescent="0.2"/>
    <row r="32" spans="2:6" thickBot="1" x14ac:dyDescent="0.2">
      <c r="B32" s="35" t="s">
        <v>100</v>
      </c>
      <c r="C32" s="47">
        <v>3</v>
      </c>
      <c r="D32" s="42" t="s">
        <v>113</v>
      </c>
      <c r="E32" s="1"/>
      <c r="F32" s="1"/>
    </row>
    <row r="33" spans="1:6" ht="14.25" x14ac:dyDescent="0.15">
      <c r="D33" s="1"/>
      <c r="E33" s="1"/>
      <c r="F33" s="1"/>
    </row>
    <row r="34" spans="1:6" ht="14.25" x14ac:dyDescent="0.15">
      <c r="B34" s="1" t="s">
        <v>94</v>
      </c>
      <c r="C34" s="1"/>
      <c r="D34" s="1" t="s">
        <v>94</v>
      </c>
      <c r="E34" s="1"/>
      <c r="F34" s="1" t="s">
        <v>91</v>
      </c>
    </row>
    <row r="35" spans="1:6" ht="14.25" x14ac:dyDescent="0.15">
      <c r="B35" s="1" t="s">
        <v>95</v>
      </c>
      <c r="C35" s="1"/>
      <c r="D35" s="1" t="s">
        <v>96</v>
      </c>
      <c r="E35" s="1"/>
      <c r="F35" s="1" t="s">
        <v>97</v>
      </c>
    </row>
    <row r="36" spans="1:6" thickBot="1" x14ac:dyDescent="0.2">
      <c r="B36" s="1"/>
      <c r="C36" s="1"/>
      <c r="D36" s="1"/>
      <c r="E36" s="1"/>
      <c r="F36" s="1"/>
    </row>
    <row r="37" spans="1:6" thickBot="1" x14ac:dyDescent="0.2">
      <c r="C37" s="1"/>
      <c r="D37" s="48">
        <f>+E57</f>
        <v>87000</v>
      </c>
      <c r="E37" s="1"/>
      <c r="F37" s="49">
        <f>+D37</f>
        <v>87000</v>
      </c>
    </row>
    <row r="38" spans="1:6" thickBot="1" x14ac:dyDescent="0.2">
      <c r="C38" s="1"/>
      <c r="D38" s="33">
        <f>+E58</f>
        <v>3.15</v>
      </c>
      <c r="E38" s="14" t="s">
        <v>101</v>
      </c>
      <c r="F38" s="50">
        <f>+C32</f>
        <v>3</v>
      </c>
    </row>
    <row r="39" spans="1:6" thickBot="1" x14ac:dyDescent="0.2">
      <c r="A39" s="1"/>
      <c r="B39" s="31">
        <v>840000</v>
      </c>
      <c r="C39" s="1"/>
      <c r="D39" s="48">
        <f>+D37*D38</f>
        <v>274050</v>
      </c>
      <c r="E39" s="1"/>
      <c r="F39" s="45">
        <f>+F38*F37</f>
        <v>261000</v>
      </c>
    </row>
    <row r="40" spans="1:6" thickBot="1" x14ac:dyDescent="0.2">
      <c r="A40" s="1"/>
      <c r="B40" s="55">
        <v>440000</v>
      </c>
      <c r="C40" s="1"/>
      <c r="D40" s="51">
        <f>+F40</f>
        <v>1.4</v>
      </c>
      <c r="E40" s="14" t="s">
        <v>102</v>
      </c>
      <c r="F40" s="58">
        <f>+E54</f>
        <v>1.4</v>
      </c>
    </row>
    <row r="41" spans="1:6" thickBot="1" x14ac:dyDescent="0.2">
      <c r="A41" s="1"/>
      <c r="B41" s="49">
        <f>+B39-B40</f>
        <v>400000</v>
      </c>
      <c r="C41" s="46">
        <f>+D41-B41</f>
        <v>-16330</v>
      </c>
      <c r="D41" s="45">
        <f>+D40*D39</f>
        <v>383670</v>
      </c>
      <c r="E41" s="46">
        <f>+F41-D41</f>
        <v>-18270</v>
      </c>
      <c r="F41" s="49">
        <f>+F39*F40</f>
        <v>365400</v>
      </c>
    </row>
    <row r="42" spans="1:6" ht="14.25" x14ac:dyDescent="0.15">
      <c r="C42" s="56" t="s">
        <v>114</v>
      </c>
      <c r="E42" s="1" t="s">
        <v>115</v>
      </c>
    </row>
    <row r="44" spans="1:6" thickBot="1" x14ac:dyDescent="0.2">
      <c r="B44" t="s">
        <v>103</v>
      </c>
    </row>
    <row r="45" spans="1:6" thickBot="1" x14ac:dyDescent="0.2">
      <c r="B45" s="14" t="s">
        <v>104</v>
      </c>
      <c r="E45" s="47">
        <v>5</v>
      </c>
    </row>
    <row r="46" spans="1:6" thickBot="1" x14ac:dyDescent="0.2">
      <c r="B46" s="14" t="s">
        <v>105</v>
      </c>
      <c r="E46" s="52">
        <v>90000</v>
      </c>
    </row>
    <row r="47" spans="1:6" thickBot="1" x14ac:dyDescent="0.2">
      <c r="E47" s="53">
        <f>+E45*E46</f>
        <v>450000</v>
      </c>
    </row>
    <row r="48" spans="1:6" thickBot="1" x14ac:dyDescent="0.2">
      <c r="B48" t="s">
        <v>106</v>
      </c>
      <c r="E48" s="52">
        <v>828000</v>
      </c>
      <c r="F48" s="53"/>
    </row>
    <row r="49" spans="2:6" ht="14.25" x14ac:dyDescent="0.15">
      <c r="B49" t="s">
        <v>107</v>
      </c>
      <c r="E49" s="53">
        <f>+E48-E47</f>
        <v>378000</v>
      </c>
    </row>
    <row r="50" spans="2:6" thickBot="1" x14ac:dyDescent="0.2">
      <c r="B50" t="s">
        <v>108</v>
      </c>
    </row>
    <row r="51" spans="2:6" thickBot="1" x14ac:dyDescent="0.2">
      <c r="B51" s="14" t="s">
        <v>105</v>
      </c>
      <c r="D51" s="52">
        <f>+E46</f>
        <v>90000</v>
      </c>
      <c r="F51" s="53"/>
    </row>
    <row r="52" spans="2:6" thickBot="1" x14ac:dyDescent="0.2">
      <c r="B52" s="14" t="s">
        <v>109</v>
      </c>
      <c r="D52" s="47">
        <f>+C32</f>
        <v>3</v>
      </c>
    </row>
    <row r="53" spans="2:6" ht="14.25" x14ac:dyDescent="0.15">
      <c r="E53" s="54">
        <f>+D52*D51</f>
        <v>270000</v>
      </c>
    </row>
    <row r="54" spans="2:6" ht="14.25" x14ac:dyDescent="0.15">
      <c r="B54" t="s">
        <v>110</v>
      </c>
      <c r="E54" s="59">
        <f>+E49/E53</f>
        <v>1.4</v>
      </c>
      <c r="F54" s="14" t="s">
        <v>102</v>
      </c>
    </row>
    <row r="55" spans="2:6" thickBot="1" x14ac:dyDescent="0.2"/>
    <row r="56" spans="2:6" thickBot="1" x14ac:dyDescent="0.2">
      <c r="B56" t="s">
        <v>111</v>
      </c>
      <c r="E56" s="48">
        <v>274050</v>
      </c>
      <c r="F56" s="5"/>
    </row>
    <row r="57" spans="2:6" thickBot="1" x14ac:dyDescent="0.2">
      <c r="B57" t="s">
        <v>112</v>
      </c>
      <c r="E57" s="48">
        <v>87000</v>
      </c>
    </row>
    <row r="58" spans="2:6" ht="14.25" x14ac:dyDescent="0.15">
      <c r="E58" s="57">
        <f>+E56/E57</f>
        <v>3.15</v>
      </c>
      <c r="F58" s="14" t="s">
        <v>101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1"/>
  <sheetViews>
    <sheetView topLeftCell="B1" workbookViewId="0">
      <selection activeCell="C15" sqref="C15"/>
    </sheetView>
  </sheetViews>
  <sheetFormatPr defaultRowHeight="15" x14ac:dyDescent="0.2"/>
  <cols>
    <col min="2" max="2" width="13.6875" customWidth="1"/>
    <col min="3" max="3" width="10.97265625" customWidth="1"/>
    <col min="4" max="4" width="11.21875" bestFit="1" customWidth="1"/>
    <col min="6" max="6" width="5.17578125" customWidth="1"/>
    <col min="8" max="8" width="15.66015625" customWidth="1"/>
    <col min="9" max="9" width="10.7265625" customWidth="1"/>
    <col min="12" max="12" width="9.37109375" bestFit="1" customWidth="1"/>
  </cols>
  <sheetData>
    <row r="2" spans="1:13" ht="14.25" x14ac:dyDescent="0.15">
      <c r="B2" t="s">
        <v>3</v>
      </c>
      <c r="C2" s="116">
        <f>+C4/D4</f>
        <v>720000</v>
      </c>
      <c r="D2" s="120">
        <v>1</v>
      </c>
      <c r="I2" s="116"/>
      <c r="J2" s="117"/>
      <c r="L2" s="5"/>
    </row>
    <row r="3" spans="1:13" ht="14.25" x14ac:dyDescent="0.15">
      <c r="B3" t="s">
        <v>10</v>
      </c>
      <c r="C3" s="121">
        <f>+C2-C4</f>
        <v>540000</v>
      </c>
      <c r="D3" s="120">
        <f>+D2-D4</f>
        <v>0.75</v>
      </c>
      <c r="I3" s="118"/>
      <c r="J3" s="117"/>
      <c r="L3" s="5"/>
    </row>
    <row r="4" spans="1:13" ht="14.25" x14ac:dyDescent="0.15">
      <c r="B4" t="s">
        <v>11</v>
      </c>
      <c r="C4" s="116">
        <f>+C6/C5</f>
        <v>180000</v>
      </c>
      <c r="D4" s="117">
        <v>0.25</v>
      </c>
      <c r="I4" s="116"/>
      <c r="J4" s="117"/>
      <c r="L4" s="5"/>
      <c r="M4" s="119"/>
    </row>
    <row r="5" spans="1:13" ht="14.25" x14ac:dyDescent="0.15">
      <c r="B5" t="s">
        <v>5</v>
      </c>
      <c r="C5" s="117">
        <f>+C10</f>
        <v>0.4</v>
      </c>
      <c r="I5" s="117"/>
      <c r="L5" s="5"/>
      <c r="M5" s="119"/>
    </row>
    <row r="6" spans="1:13" ht="14.25" x14ac:dyDescent="0.15">
      <c r="B6" t="s">
        <v>8</v>
      </c>
      <c r="C6" s="116">
        <v>72000</v>
      </c>
      <c r="I6" s="116"/>
      <c r="L6" s="5"/>
      <c r="M6" s="119"/>
    </row>
    <row r="7" spans="1:13" ht="14.25" x14ac:dyDescent="0.15">
      <c r="L7" s="5"/>
      <c r="M7" s="119"/>
    </row>
    <row r="8" spans="1:13" ht="14.25" x14ac:dyDescent="0.15">
      <c r="A8" t="s">
        <v>136</v>
      </c>
      <c r="B8" t="s">
        <v>3</v>
      </c>
      <c r="C8" s="3">
        <v>1</v>
      </c>
      <c r="I8" s="115"/>
    </row>
    <row r="9" spans="1:13" ht="14.25" x14ac:dyDescent="0.15">
      <c r="B9" t="s">
        <v>138</v>
      </c>
      <c r="C9" s="115">
        <v>0.6</v>
      </c>
      <c r="I9" s="115"/>
    </row>
    <row r="10" spans="1:13" ht="14.25" x14ac:dyDescent="0.15">
      <c r="B10" t="s">
        <v>137</v>
      </c>
      <c r="C10" s="113">
        <f>+C8-C9</f>
        <v>0.4</v>
      </c>
      <c r="I10" s="113"/>
    </row>
    <row r="13" spans="1:13" ht="14.25" x14ac:dyDescent="0.15">
      <c r="C13" s="116"/>
      <c r="D13" s="117"/>
      <c r="I13" s="116"/>
      <c r="J13" s="117"/>
    </row>
    <row r="14" spans="1:13" ht="14.25" x14ac:dyDescent="0.15">
      <c r="C14" s="118"/>
      <c r="D14" s="117"/>
      <c r="I14" s="118"/>
      <c r="J14" s="117"/>
    </row>
    <row r="15" spans="1:13" ht="14.25" x14ac:dyDescent="0.15">
      <c r="C15" s="116"/>
      <c r="D15" s="114"/>
      <c r="I15" s="116"/>
      <c r="J15" s="117"/>
    </row>
    <row r="16" spans="1:13" ht="14.25" x14ac:dyDescent="0.15">
      <c r="C16" s="117"/>
      <c r="I16" s="117"/>
    </row>
    <row r="17" spans="1:9" ht="14.25" x14ac:dyDescent="0.15">
      <c r="C17" s="116"/>
      <c r="I17" s="116"/>
    </row>
    <row r="19" spans="1:9" ht="14.25" x14ac:dyDescent="0.15">
      <c r="A19" t="s">
        <v>136</v>
      </c>
      <c r="C19" s="115"/>
      <c r="I19" s="115"/>
    </row>
    <row r="20" spans="1:9" ht="14.25" x14ac:dyDescent="0.15">
      <c r="C20" s="115"/>
      <c r="I20" s="114"/>
    </row>
    <row r="21" spans="1:9" ht="14.25" x14ac:dyDescent="0.15">
      <c r="C21" s="113"/>
      <c r="I21" s="113"/>
    </row>
  </sheetData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J19"/>
  <sheetViews>
    <sheetView topLeftCell="A7" workbookViewId="0">
      <selection activeCell="C13" sqref="C13"/>
    </sheetView>
  </sheetViews>
  <sheetFormatPr defaultRowHeight="15" x14ac:dyDescent="0.2"/>
  <cols>
    <col min="1" max="1" width="4.06640625" customWidth="1"/>
    <col min="2" max="2" width="17.140625" customWidth="1"/>
    <col min="3" max="3" width="13.19140625" customWidth="1"/>
    <col min="4" max="4" width="12.82421875" customWidth="1"/>
    <col min="5" max="5" width="5.79296875" customWidth="1"/>
    <col min="6" max="6" width="12.328125" customWidth="1"/>
    <col min="7" max="7" width="13.6875" bestFit="1" customWidth="1"/>
  </cols>
  <sheetData>
    <row r="2" spans="2:10" ht="14.25" x14ac:dyDescent="0.15">
      <c r="B2" s="123" t="s">
        <v>3</v>
      </c>
      <c r="C2" s="122">
        <f>+D14*C8</f>
        <v>15000000</v>
      </c>
    </row>
    <row r="3" spans="2:10" ht="14.25" x14ac:dyDescent="0.15">
      <c r="D3" s="116"/>
      <c r="G3" s="15"/>
      <c r="H3" s="133"/>
      <c r="I3" s="15"/>
      <c r="J3" s="15"/>
    </row>
    <row r="4" spans="2:10" ht="14.25" x14ac:dyDescent="0.15">
      <c r="B4" s="123" t="s">
        <v>148</v>
      </c>
      <c r="C4" s="137">
        <v>5400000</v>
      </c>
      <c r="D4" s="137"/>
      <c r="F4" s="123"/>
      <c r="G4" s="134"/>
      <c r="H4" s="133"/>
      <c r="I4" s="15"/>
      <c r="J4" s="15"/>
    </row>
    <row r="5" spans="2:10" ht="14.25" x14ac:dyDescent="0.15">
      <c r="B5" s="123" t="s">
        <v>147</v>
      </c>
      <c r="C5" s="137">
        <v>900000</v>
      </c>
      <c r="D5" s="137"/>
      <c r="G5" s="15"/>
      <c r="H5" s="135"/>
      <c r="I5" s="15"/>
      <c r="J5" s="15"/>
    </row>
    <row r="6" spans="2:10" ht="14.25" x14ac:dyDescent="0.15">
      <c r="B6" s="123" t="s">
        <v>2</v>
      </c>
      <c r="C6" s="137"/>
      <c r="D6" s="137">
        <f>+C4+C5</f>
        <v>6300000</v>
      </c>
      <c r="F6" s="126"/>
      <c r="G6" s="136"/>
      <c r="H6" s="133"/>
      <c r="I6" s="15"/>
      <c r="J6" s="15"/>
    </row>
    <row r="7" spans="2:10" ht="14.25" x14ac:dyDescent="0.15">
      <c r="C7" s="136"/>
      <c r="D7" s="136"/>
      <c r="F7" s="127"/>
      <c r="G7" s="137"/>
      <c r="H7" s="133"/>
      <c r="I7" s="15"/>
      <c r="J7" s="15"/>
    </row>
    <row r="8" spans="2:10" ht="14.25" x14ac:dyDescent="0.15">
      <c r="B8" s="123" t="s">
        <v>146</v>
      </c>
      <c r="C8" s="136">
        <v>30</v>
      </c>
      <c r="D8" s="136"/>
      <c r="F8" s="139"/>
      <c r="G8" s="136"/>
      <c r="H8" s="133"/>
      <c r="I8" s="15"/>
      <c r="J8" s="15"/>
    </row>
    <row r="9" spans="2:10" ht="14.25" x14ac:dyDescent="0.15">
      <c r="B9" s="123" t="s">
        <v>145</v>
      </c>
      <c r="C9" s="142">
        <f>+C8-D10</f>
        <v>17.399999999999999</v>
      </c>
      <c r="D9" s="136"/>
      <c r="F9" s="122"/>
      <c r="G9" s="137"/>
      <c r="H9" s="133"/>
      <c r="I9" s="15"/>
      <c r="J9" s="15"/>
    </row>
    <row r="10" spans="2:10" ht="14.25" x14ac:dyDescent="0.15">
      <c r="B10" s="123" t="s">
        <v>144</v>
      </c>
      <c r="C10" s="136"/>
      <c r="D10" s="139">
        <f>+D6/D14</f>
        <v>12.6</v>
      </c>
      <c r="F10" s="125"/>
      <c r="G10" s="138"/>
      <c r="H10" s="133"/>
      <c r="I10" s="15"/>
      <c r="J10" s="15"/>
    </row>
    <row r="11" spans="2:10" ht="14.25" x14ac:dyDescent="0.15">
      <c r="B11" s="123" t="s">
        <v>143</v>
      </c>
      <c r="C11" s="15"/>
      <c r="D11" s="140">
        <f>+D10*D14</f>
        <v>6300000</v>
      </c>
      <c r="G11" s="15"/>
      <c r="H11" s="15"/>
      <c r="I11" s="15"/>
      <c r="J11" s="15"/>
    </row>
    <row r="12" spans="2:10" ht="14.25" x14ac:dyDescent="0.15">
      <c r="B12" s="123" t="s">
        <v>142</v>
      </c>
      <c r="C12" s="15"/>
      <c r="D12" s="141">
        <f>+D10/C8</f>
        <v>0.42</v>
      </c>
      <c r="E12" s="3"/>
      <c r="F12" s="3"/>
    </row>
    <row r="13" spans="2:10" ht="14.25" x14ac:dyDescent="0.15">
      <c r="C13" s="15"/>
      <c r="D13" s="15"/>
    </row>
    <row r="14" spans="2:10" ht="14.25" x14ac:dyDescent="0.15">
      <c r="B14" s="123" t="s">
        <v>141</v>
      </c>
      <c r="C14" s="15"/>
      <c r="D14" s="116">
        <v>500000</v>
      </c>
    </row>
    <row r="15" spans="2:10" ht="14.25" x14ac:dyDescent="0.15">
      <c r="C15" s="15"/>
      <c r="D15" s="15"/>
    </row>
    <row r="17" spans="2:4" ht="14.25" x14ac:dyDescent="0.15">
      <c r="B17" t="str">
        <f>+B4</f>
        <v>fixed costs</v>
      </c>
      <c r="C17" s="122">
        <f>+C4</f>
        <v>5400000</v>
      </c>
    </row>
    <row r="18" spans="2:4" ht="14.25" x14ac:dyDescent="0.15">
      <c r="B18" s="123" t="s">
        <v>140</v>
      </c>
      <c r="C18" s="124">
        <f>+C9*D14</f>
        <v>8700000</v>
      </c>
    </row>
    <row r="19" spans="2:4" ht="14.25" x14ac:dyDescent="0.15">
      <c r="B19" s="123" t="s">
        <v>139</v>
      </c>
      <c r="D19" s="122">
        <f>+C17+C18</f>
        <v>14100000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J22"/>
  <sheetViews>
    <sheetView topLeftCell="B1" workbookViewId="0">
      <selection activeCell="H14" sqref="H14"/>
    </sheetView>
  </sheetViews>
  <sheetFormatPr defaultRowHeight="15" x14ac:dyDescent="0.2"/>
  <cols>
    <col min="2" max="2" width="9.98828125" customWidth="1"/>
    <col min="3" max="3" width="10.234375" bestFit="1" customWidth="1"/>
    <col min="4" max="4" width="9.125" bestFit="1" customWidth="1"/>
    <col min="5" max="5" width="11.21875" bestFit="1" customWidth="1"/>
    <col min="7" max="7" width="11.7109375" customWidth="1"/>
    <col min="9" max="9" width="9.125" bestFit="1" customWidth="1"/>
    <col min="10" max="10" width="10.109375" bestFit="1" customWidth="1"/>
  </cols>
  <sheetData>
    <row r="2" spans="2:10" ht="14.25" x14ac:dyDescent="0.15">
      <c r="B2" s="15" t="s">
        <v>58</v>
      </c>
      <c r="C2" s="16" t="s">
        <v>54</v>
      </c>
      <c r="D2" s="16" t="s">
        <v>55</v>
      </c>
      <c r="E2" s="16" t="s">
        <v>2</v>
      </c>
      <c r="F2" s="15"/>
      <c r="G2" s="15"/>
    </row>
    <row r="3" spans="2:10" ht="14.25" x14ac:dyDescent="0.15">
      <c r="B3" s="15" t="s">
        <v>129</v>
      </c>
      <c r="C3" s="116">
        <v>3000</v>
      </c>
      <c r="D3" s="116">
        <v>50</v>
      </c>
      <c r="E3" s="116">
        <f>+C3*D3</f>
        <v>150000</v>
      </c>
      <c r="F3" s="15"/>
      <c r="G3" s="15"/>
    </row>
    <row r="4" spans="2:10" ht="14.25" x14ac:dyDescent="0.15">
      <c r="B4" s="15" t="s">
        <v>56</v>
      </c>
      <c r="C4" s="116">
        <v>200</v>
      </c>
      <c r="D4" s="116">
        <v>900</v>
      </c>
      <c r="E4" s="118">
        <f>+C4*D4</f>
        <v>180000</v>
      </c>
      <c r="F4" s="15"/>
      <c r="G4" s="15"/>
    </row>
    <row r="5" spans="2:10" ht="14.25" x14ac:dyDescent="0.15">
      <c r="B5" s="15"/>
      <c r="C5" s="116"/>
      <c r="D5" s="130"/>
      <c r="E5" s="116">
        <f>+E3+E4</f>
        <v>330000</v>
      </c>
      <c r="F5" s="15"/>
      <c r="G5" s="15"/>
    </row>
    <row r="6" spans="2:10" ht="14.25" x14ac:dyDescent="0.15">
      <c r="B6" s="15"/>
      <c r="C6" s="116"/>
      <c r="D6" s="130"/>
      <c r="E6" s="116"/>
      <c r="F6" s="15"/>
      <c r="G6" s="15"/>
    </row>
    <row r="7" spans="2:10" ht="14.25" x14ac:dyDescent="0.15">
      <c r="B7" s="15" t="s">
        <v>57</v>
      </c>
      <c r="C7" s="116"/>
      <c r="D7" s="130"/>
      <c r="E7" s="116"/>
      <c r="F7" s="15"/>
      <c r="G7" s="15"/>
      <c r="H7" s="128"/>
      <c r="I7" s="129"/>
      <c r="J7" s="128"/>
    </row>
    <row r="8" spans="2:10" ht="14.25" x14ac:dyDescent="0.15">
      <c r="B8" s="15" t="s">
        <v>129</v>
      </c>
      <c r="C8" s="116">
        <f>+C3</f>
        <v>3000</v>
      </c>
      <c r="D8" s="130">
        <f>+E8/C8</f>
        <v>110</v>
      </c>
      <c r="E8" s="116">
        <f>+E5</f>
        <v>330000</v>
      </c>
      <c r="F8" s="15"/>
      <c r="G8" s="15"/>
      <c r="H8" s="128"/>
      <c r="I8" s="129"/>
      <c r="J8" s="128"/>
    </row>
    <row r="9" spans="2:10" ht="14.25" x14ac:dyDescent="0.15">
      <c r="B9" s="15"/>
      <c r="C9" s="116"/>
      <c r="D9" s="130"/>
      <c r="E9" s="116"/>
      <c r="F9" s="15"/>
      <c r="G9" s="15"/>
    </row>
    <row r="10" spans="2:10" ht="14.25" x14ac:dyDescent="0.15">
      <c r="B10" s="15" t="s">
        <v>59</v>
      </c>
      <c r="C10" s="116"/>
      <c r="D10" s="130"/>
      <c r="E10" s="116"/>
      <c r="F10" s="15"/>
      <c r="G10" s="15"/>
    </row>
    <row r="11" spans="2:10" ht="14.25" x14ac:dyDescent="0.15">
      <c r="B11" s="15"/>
      <c r="C11" s="116"/>
      <c r="D11" s="130"/>
      <c r="E11" s="116"/>
      <c r="F11" s="15"/>
      <c r="G11" s="15"/>
    </row>
    <row r="12" spans="2:10" ht="14.25" x14ac:dyDescent="0.15">
      <c r="B12" s="15" t="s">
        <v>58</v>
      </c>
      <c r="C12" s="131" t="s">
        <v>54</v>
      </c>
      <c r="D12" s="132" t="s">
        <v>55</v>
      </c>
      <c r="E12" s="131" t="s">
        <v>2</v>
      </c>
      <c r="F12" s="15"/>
      <c r="G12" s="15"/>
    </row>
    <row r="13" spans="2:10" ht="14.25" x14ac:dyDescent="0.15">
      <c r="B13" s="15" t="s">
        <v>129</v>
      </c>
      <c r="C13" s="116">
        <v>60</v>
      </c>
      <c r="D13" s="130">
        <f>+D3</f>
        <v>50</v>
      </c>
      <c r="E13" s="116">
        <f>+C13*D13</f>
        <v>3000</v>
      </c>
      <c r="F13" s="15"/>
      <c r="G13" s="15"/>
    </row>
    <row r="14" spans="2:10" ht="14.25" x14ac:dyDescent="0.15">
      <c r="B14" s="15" t="s">
        <v>56</v>
      </c>
      <c r="C14" s="116">
        <v>5</v>
      </c>
      <c r="D14" s="130">
        <f>+D4</f>
        <v>900</v>
      </c>
      <c r="E14" s="118">
        <f>+C14*D14</f>
        <v>4500</v>
      </c>
      <c r="F14" s="15"/>
      <c r="G14" s="15"/>
    </row>
    <row r="15" spans="2:10" ht="14.25" x14ac:dyDescent="0.15">
      <c r="B15" s="15"/>
      <c r="C15" s="116"/>
      <c r="D15" s="130"/>
      <c r="E15" s="116">
        <f>+E13+E14</f>
        <v>7500</v>
      </c>
      <c r="F15" s="15"/>
      <c r="G15" s="15"/>
    </row>
    <row r="16" spans="2:10" ht="14.25" x14ac:dyDescent="0.15">
      <c r="B16" s="15"/>
      <c r="C16" s="116"/>
      <c r="D16" s="130"/>
      <c r="E16" s="116"/>
      <c r="F16" s="15"/>
      <c r="G16" s="15"/>
    </row>
    <row r="17" spans="2:10" ht="14.25" x14ac:dyDescent="0.15">
      <c r="B17" s="15" t="s">
        <v>57</v>
      </c>
      <c r="C17" s="116"/>
      <c r="D17" s="130"/>
      <c r="E17" s="116"/>
      <c r="F17" s="15"/>
      <c r="G17" s="15"/>
      <c r="H17" s="128"/>
      <c r="I17" s="129"/>
      <c r="J17" s="128"/>
    </row>
    <row r="18" spans="2:10" ht="14.25" x14ac:dyDescent="0.15">
      <c r="B18" t="s">
        <v>129</v>
      </c>
      <c r="C18" s="128">
        <f>+C13</f>
        <v>60</v>
      </c>
      <c r="D18" s="129">
        <f>+D8</f>
        <v>110</v>
      </c>
      <c r="E18" s="128">
        <f>+C18*D18</f>
        <v>6600</v>
      </c>
      <c r="H18" s="128"/>
      <c r="I18" s="129"/>
      <c r="J18" s="128"/>
    </row>
    <row r="19" spans="2:10" ht="14.25" x14ac:dyDescent="0.15">
      <c r="C19" s="128"/>
      <c r="D19" s="128"/>
      <c r="E19" s="128"/>
    </row>
    <row r="20" spans="2:10" ht="14.25" x14ac:dyDescent="0.15">
      <c r="B20" t="s">
        <v>149</v>
      </c>
      <c r="C20" s="128"/>
      <c r="D20" s="128"/>
      <c r="E20" s="98">
        <f>+E18-E15</f>
        <v>-900</v>
      </c>
      <c r="I20" s="15"/>
      <c r="J20" s="17"/>
    </row>
    <row r="21" spans="2:10" ht="14.25" x14ac:dyDescent="0.15">
      <c r="E21" s="17"/>
      <c r="I21" s="15"/>
      <c r="J21" s="17"/>
    </row>
    <row r="22" spans="2:10" ht="14.25" x14ac:dyDescent="0.15">
      <c r="E22" s="5"/>
      <c r="I22" s="15"/>
      <c r="J22" s="15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12" sqref="B12"/>
    </sheetView>
  </sheetViews>
  <sheetFormatPr defaultRowHeight="15" x14ac:dyDescent="0.2"/>
  <cols>
    <col min="2" max="2" width="13.80859375" customWidth="1"/>
    <col min="3" max="3" width="10.97265625" customWidth="1"/>
    <col min="4" max="4" width="11.34375" bestFit="1" customWidth="1"/>
    <col min="6" max="6" width="5.17578125" customWidth="1"/>
    <col min="7" max="7" width="11.09765625" customWidth="1"/>
    <col min="8" max="8" width="11.34375" bestFit="1" customWidth="1"/>
  </cols>
  <sheetData>
    <row r="2" spans="2:4" ht="14.25" x14ac:dyDescent="0.15">
      <c r="B2" t="s">
        <v>3</v>
      </c>
      <c r="C2" s="2">
        <f>+C3/D3</f>
        <v>750000</v>
      </c>
      <c r="D2" s="3">
        <v>1</v>
      </c>
    </row>
    <row r="3" spans="2:4" ht="14.25" x14ac:dyDescent="0.15">
      <c r="B3" t="s">
        <v>10</v>
      </c>
      <c r="C3" s="4">
        <v>600000</v>
      </c>
      <c r="D3" s="3">
        <f>+D2-D4</f>
        <v>0.8</v>
      </c>
    </row>
    <row r="4" spans="2:4" ht="14.25" x14ac:dyDescent="0.15">
      <c r="B4" t="s">
        <v>11</v>
      </c>
      <c r="C4" s="2">
        <f>+C2-C3</f>
        <v>150000</v>
      </c>
      <c r="D4" s="3">
        <v>0.2</v>
      </c>
    </row>
    <row r="5" spans="2:4" ht="14.25" x14ac:dyDescent="0.15">
      <c r="B5" t="s">
        <v>5</v>
      </c>
      <c r="C5" s="3">
        <f>+(1-0.75)</f>
        <v>0.25</v>
      </c>
    </row>
    <row r="6" spans="2:4" ht="14.25" x14ac:dyDescent="0.15">
      <c r="B6" t="s">
        <v>8</v>
      </c>
      <c r="C6" s="6">
        <f>+C5*C4</f>
        <v>37500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7"/>
  <sheetViews>
    <sheetView workbookViewId="0">
      <selection activeCell="C9" sqref="C9"/>
    </sheetView>
  </sheetViews>
  <sheetFormatPr defaultRowHeight="15" x14ac:dyDescent="0.2"/>
  <cols>
    <col min="3" max="3" width="10.35546875" bestFit="1" customWidth="1"/>
    <col min="4" max="4" width="11.8359375" bestFit="1" customWidth="1"/>
    <col min="5" max="5" width="6.0390625" customWidth="1"/>
  </cols>
  <sheetData>
    <row r="2" spans="2:6" ht="14.25" x14ac:dyDescent="0.15">
      <c r="D2" s="2">
        <v>5000000</v>
      </c>
    </row>
    <row r="3" spans="2:6" ht="14.25" x14ac:dyDescent="0.15">
      <c r="B3" t="s">
        <v>3</v>
      </c>
      <c r="C3" s="7"/>
    </row>
    <row r="4" spans="2:6" ht="14.25" x14ac:dyDescent="0.15">
      <c r="B4" t="s">
        <v>4</v>
      </c>
      <c r="C4" s="9"/>
    </row>
    <row r="5" spans="2:6" ht="14.25" x14ac:dyDescent="0.15">
      <c r="B5" t="s">
        <v>5</v>
      </c>
      <c r="C5" s="7">
        <f>+C6+C7</f>
        <v>6300000</v>
      </c>
      <c r="D5" s="62">
        <f>+C5/D2</f>
        <v>1.26</v>
      </c>
      <c r="E5">
        <v>1</v>
      </c>
      <c r="F5" s="83">
        <f>+D5-E5</f>
        <v>0.26</v>
      </c>
    </row>
    <row r="6" spans="2:6" ht="14.25" x14ac:dyDescent="0.15">
      <c r="B6" t="s">
        <v>6</v>
      </c>
      <c r="C6" s="9">
        <v>6000000</v>
      </c>
      <c r="F6" s="84">
        <f>+D5/E5-1</f>
        <v>0.26</v>
      </c>
    </row>
    <row r="7" spans="2:6" ht="14.25" x14ac:dyDescent="0.15">
      <c r="B7" t="s">
        <v>8</v>
      </c>
      <c r="C7" s="18">
        <v>300000</v>
      </c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37"/>
  <sheetViews>
    <sheetView topLeftCell="A19" workbookViewId="0">
      <selection activeCell="H37" sqref="H37"/>
    </sheetView>
  </sheetViews>
  <sheetFormatPr defaultRowHeight="15" x14ac:dyDescent="0.2"/>
  <cols>
    <col min="2" max="2" width="2.7109375" customWidth="1"/>
    <col min="3" max="3" width="19.8515625" customWidth="1"/>
  </cols>
  <sheetData>
    <row r="2" spans="2:7" ht="14.25" x14ac:dyDescent="0.15">
      <c r="C2" t="s">
        <v>21</v>
      </c>
      <c r="G2">
        <v>8000</v>
      </c>
    </row>
    <row r="4" spans="2:7" ht="14.25" x14ac:dyDescent="0.15">
      <c r="D4" s="1" t="s">
        <v>60</v>
      </c>
      <c r="E4" s="1" t="s">
        <v>61</v>
      </c>
      <c r="F4" s="1" t="s">
        <v>62</v>
      </c>
      <c r="G4" s="86" t="s">
        <v>120</v>
      </c>
    </row>
    <row r="5" spans="2:7" ht="14.25" x14ac:dyDescent="0.15">
      <c r="G5" s="87"/>
    </row>
    <row r="6" spans="2:7" ht="14.25" x14ac:dyDescent="0.15">
      <c r="B6" t="s">
        <v>0</v>
      </c>
      <c r="D6" s="22">
        <f>+D25*3</f>
        <v>810</v>
      </c>
      <c r="E6" s="22">
        <f>+E25*3</f>
        <v>900</v>
      </c>
      <c r="F6" s="22">
        <f>+F25*3</f>
        <v>630</v>
      </c>
      <c r="G6" s="88">
        <f>+G25*3</f>
        <v>729</v>
      </c>
    </row>
    <row r="7" spans="2:7" ht="14.25" x14ac:dyDescent="0.15">
      <c r="D7" s="22"/>
      <c r="E7" s="22"/>
      <c r="F7" s="22"/>
      <c r="G7" s="88"/>
    </row>
    <row r="8" spans="2:7" ht="14.25" x14ac:dyDescent="0.15">
      <c r="B8" t="s">
        <v>15</v>
      </c>
      <c r="D8" s="22"/>
      <c r="E8" s="22"/>
      <c r="F8" s="22"/>
      <c r="G8" s="88"/>
    </row>
    <row r="9" spans="2:7" ht="14.25" x14ac:dyDescent="0.15">
      <c r="C9" t="s">
        <v>16</v>
      </c>
      <c r="D9" s="22">
        <f t="shared" ref="D9:G10" si="0">+D28*3</f>
        <v>216</v>
      </c>
      <c r="E9" s="22">
        <f t="shared" si="0"/>
        <v>216</v>
      </c>
      <c r="F9" s="22">
        <f t="shared" si="0"/>
        <v>135</v>
      </c>
      <c r="G9" s="88">
        <f t="shared" si="0"/>
        <v>162</v>
      </c>
    </row>
    <row r="10" spans="2:7" ht="14.25" x14ac:dyDescent="0.15">
      <c r="C10" t="s">
        <v>17</v>
      </c>
      <c r="D10" s="22">
        <f t="shared" si="0"/>
        <v>216</v>
      </c>
      <c r="E10" s="22">
        <f t="shared" si="0"/>
        <v>324</v>
      </c>
      <c r="F10" s="22">
        <f t="shared" si="0"/>
        <v>216</v>
      </c>
      <c r="G10" s="88">
        <f t="shared" si="0"/>
        <v>216</v>
      </c>
    </row>
    <row r="11" spans="2:7" ht="14.25" x14ac:dyDescent="0.15">
      <c r="C11" t="s">
        <v>18</v>
      </c>
      <c r="D11" s="22">
        <f>+D9+D10</f>
        <v>432</v>
      </c>
      <c r="E11" s="22">
        <f>+E9+E10</f>
        <v>540</v>
      </c>
      <c r="F11" s="22">
        <f>+F9+F10</f>
        <v>351</v>
      </c>
      <c r="G11" s="88">
        <f>+G9+G10</f>
        <v>378</v>
      </c>
    </row>
    <row r="12" spans="2:7" ht="14.25" x14ac:dyDescent="0.15">
      <c r="B12" t="s">
        <v>19</v>
      </c>
      <c r="D12" s="22">
        <f>+D6-D11</f>
        <v>378</v>
      </c>
      <c r="E12" s="22">
        <f>+E6-E11</f>
        <v>360</v>
      </c>
      <c r="F12" s="22">
        <f>+F6-F11</f>
        <v>279</v>
      </c>
      <c r="G12" s="88">
        <f>+G6-G11</f>
        <v>351</v>
      </c>
    </row>
    <row r="13" spans="2:7" ht="14.25" x14ac:dyDescent="0.15">
      <c r="D13" s="22"/>
      <c r="E13" s="22"/>
      <c r="F13" s="22"/>
      <c r="G13" s="88"/>
    </row>
    <row r="14" spans="2:7" ht="14.25" x14ac:dyDescent="0.15">
      <c r="C14" t="s">
        <v>20</v>
      </c>
      <c r="D14" s="22">
        <f>+D33*3</f>
        <v>27</v>
      </c>
      <c r="E14" s="22">
        <f>+E33*3</f>
        <v>27</v>
      </c>
      <c r="F14" s="22">
        <f>+F33*3</f>
        <v>27</v>
      </c>
      <c r="G14" s="88">
        <f>+G33*3</f>
        <v>27</v>
      </c>
    </row>
    <row r="15" spans="2:7" ht="14.25" x14ac:dyDescent="0.15">
      <c r="G15" s="87"/>
    </row>
    <row r="16" spans="2:7" ht="14.25" x14ac:dyDescent="0.15">
      <c r="C16" t="s">
        <v>22</v>
      </c>
      <c r="D16">
        <f>+D9/D14</f>
        <v>8</v>
      </c>
      <c r="E16">
        <f>+E9/E14</f>
        <v>8</v>
      </c>
      <c r="F16">
        <f>+F9/F14</f>
        <v>5</v>
      </c>
      <c r="G16" s="87">
        <f>+G9/G14</f>
        <v>6</v>
      </c>
    </row>
    <row r="17" spans="2:7" ht="14.25" x14ac:dyDescent="0.15">
      <c r="G17" s="87"/>
    </row>
    <row r="18" spans="2:7" ht="14.25" x14ac:dyDescent="0.15">
      <c r="C18" t="s">
        <v>23</v>
      </c>
      <c r="D18" s="34">
        <f>+D12/D16</f>
        <v>47.25</v>
      </c>
      <c r="E18" s="34">
        <f>+E12/E16</f>
        <v>45</v>
      </c>
      <c r="F18" s="34">
        <f>+F12/F16</f>
        <v>55.8</v>
      </c>
      <c r="G18" s="85">
        <f>+G12/G16</f>
        <v>58.5</v>
      </c>
    </row>
    <row r="19" spans="2:7" ht="14.25" x14ac:dyDescent="0.15">
      <c r="G19" s="87"/>
    </row>
    <row r="20" spans="2:7" ht="14.25" x14ac:dyDescent="0.15">
      <c r="G20" s="87"/>
    </row>
    <row r="21" spans="2:7" ht="14.25" x14ac:dyDescent="0.15">
      <c r="C21" t="s">
        <v>21</v>
      </c>
      <c r="G21" s="87">
        <v>10000</v>
      </c>
    </row>
    <row r="22" spans="2:7" ht="14.25" x14ac:dyDescent="0.15">
      <c r="G22" s="87"/>
    </row>
    <row r="23" spans="2:7" ht="14.25" x14ac:dyDescent="0.15">
      <c r="D23" s="1" t="s">
        <v>60</v>
      </c>
      <c r="E23" s="1" t="s">
        <v>61</v>
      </c>
      <c r="F23" s="1" t="s">
        <v>62</v>
      </c>
      <c r="G23" s="86" t="s">
        <v>120</v>
      </c>
    </row>
    <row r="24" spans="2:7" ht="14.25" x14ac:dyDescent="0.15">
      <c r="G24" s="87"/>
    </row>
    <row r="25" spans="2:7" ht="14.25" x14ac:dyDescent="0.15">
      <c r="B25" t="s">
        <v>0</v>
      </c>
      <c r="D25" s="22">
        <v>270</v>
      </c>
      <c r="E25" s="22">
        <v>300</v>
      </c>
      <c r="F25" s="22">
        <v>210</v>
      </c>
      <c r="G25" s="88">
        <v>243</v>
      </c>
    </row>
    <row r="26" spans="2:7" ht="14.25" x14ac:dyDescent="0.15">
      <c r="D26" s="22"/>
      <c r="E26" s="22"/>
      <c r="F26" s="22"/>
      <c r="G26" s="88"/>
    </row>
    <row r="27" spans="2:7" ht="14.25" x14ac:dyDescent="0.15">
      <c r="B27" t="s">
        <v>15</v>
      </c>
      <c r="D27" s="22"/>
      <c r="E27" s="22"/>
      <c r="F27" s="22"/>
      <c r="G27" s="88"/>
    </row>
    <row r="28" spans="2:7" ht="14.25" x14ac:dyDescent="0.15">
      <c r="C28" t="s">
        <v>16</v>
      </c>
      <c r="D28" s="22">
        <v>72</v>
      </c>
      <c r="E28" s="22">
        <v>72</v>
      </c>
      <c r="F28" s="22">
        <v>45</v>
      </c>
      <c r="G28" s="88">
        <v>54</v>
      </c>
    </row>
    <row r="29" spans="2:7" ht="14.25" x14ac:dyDescent="0.15">
      <c r="C29" t="s">
        <v>17</v>
      </c>
      <c r="D29" s="23">
        <v>72</v>
      </c>
      <c r="E29" s="23">
        <v>108</v>
      </c>
      <c r="F29" s="23">
        <v>72</v>
      </c>
      <c r="G29" s="89">
        <v>72</v>
      </c>
    </row>
    <row r="30" spans="2:7" ht="14.25" x14ac:dyDescent="0.15">
      <c r="C30" t="s">
        <v>18</v>
      </c>
      <c r="D30" s="22">
        <f>+D28+D29</f>
        <v>144</v>
      </c>
      <c r="E30" s="22">
        <f>+E28+E29</f>
        <v>180</v>
      </c>
      <c r="F30" s="22">
        <f>+F28+F29</f>
        <v>117</v>
      </c>
      <c r="G30" s="88">
        <f>+G28+G29</f>
        <v>126</v>
      </c>
    </row>
    <row r="31" spans="2:7" ht="14.25" x14ac:dyDescent="0.15">
      <c r="B31" t="s">
        <v>19</v>
      </c>
      <c r="D31" s="22">
        <f>+D25-D30</f>
        <v>126</v>
      </c>
      <c r="E31" s="22">
        <f>+E25-E30</f>
        <v>120</v>
      </c>
      <c r="F31" s="22">
        <f>+F25-F30</f>
        <v>93</v>
      </c>
      <c r="G31" s="88">
        <f>+G25-G30</f>
        <v>117</v>
      </c>
    </row>
    <row r="32" spans="2:7" ht="14.25" x14ac:dyDescent="0.15">
      <c r="D32" s="22"/>
      <c r="E32" s="22"/>
      <c r="F32" s="22"/>
      <c r="G32" s="88"/>
    </row>
    <row r="33" spans="3:7" ht="14.25" x14ac:dyDescent="0.15">
      <c r="C33" t="s">
        <v>20</v>
      </c>
      <c r="D33" s="22">
        <v>9</v>
      </c>
      <c r="E33" s="22">
        <v>9</v>
      </c>
      <c r="F33" s="22">
        <v>9</v>
      </c>
      <c r="G33" s="88">
        <v>9</v>
      </c>
    </row>
    <row r="34" spans="3:7" ht="14.25" x14ac:dyDescent="0.15">
      <c r="G34" s="87"/>
    </row>
    <row r="35" spans="3:7" ht="14.25" x14ac:dyDescent="0.15">
      <c r="C35" t="s">
        <v>22</v>
      </c>
      <c r="D35">
        <f>+D28/D33</f>
        <v>8</v>
      </c>
      <c r="E35">
        <f>+E28/E33</f>
        <v>8</v>
      </c>
      <c r="F35">
        <f>+F28/F33</f>
        <v>5</v>
      </c>
      <c r="G35" s="87">
        <f>+G28/G33</f>
        <v>6</v>
      </c>
    </row>
    <row r="36" spans="3:7" ht="14.25" x14ac:dyDescent="0.15">
      <c r="G36" s="87"/>
    </row>
    <row r="37" spans="3:7" ht="14.25" x14ac:dyDescent="0.15">
      <c r="C37" t="s">
        <v>23</v>
      </c>
      <c r="D37" s="34">
        <f>+D31/D35</f>
        <v>15.75</v>
      </c>
      <c r="E37" s="34">
        <f>+E31/E35</f>
        <v>15</v>
      </c>
      <c r="F37" s="34">
        <f>+F31/F35</f>
        <v>18.600000000000001</v>
      </c>
      <c r="G37" s="85">
        <f>+G31/G35</f>
        <v>19.5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17"/>
  <sheetViews>
    <sheetView workbookViewId="0">
      <selection activeCell="F10" sqref="F10"/>
    </sheetView>
  </sheetViews>
  <sheetFormatPr defaultRowHeight="15" x14ac:dyDescent="0.2"/>
  <cols>
    <col min="1" max="1" width="5.546875" customWidth="1"/>
    <col min="2" max="2" width="15.66015625" customWidth="1"/>
    <col min="3" max="3" width="10.35546875" bestFit="1" customWidth="1"/>
    <col min="4" max="4" width="11.34375" bestFit="1" customWidth="1"/>
    <col min="5" max="5" width="10.35546875" bestFit="1" customWidth="1"/>
    <col min="6" max="6" width="12.9453125" customWidth="1"/>
    <col min="7" max="7" width="13.19140625" customWidth="1"/>
  </cols>
  <sheetData>
    <row r="2" spans="2:7" ht="14.25" x14ac:dyDescent="0.15">
      <c r="C2" s="27" t="s">
        <v>34</v>
      </c>
      <c r="D2" t="s">
        <v>35</v>
      </c>
      <c r="E2" s="28"/>
      <c r="F2" t="s">
        <v>36</v>
      </c>
    </row>
    <row r="3" spans="2:7" ht="14.25" x14ac:dyDescent="0.15">
      <c r="B3" s="15"/>
      <c r="C3" s="91" t="s">
        <v>37</v>
      </c>
      <c r="D3" s="15">
        <v>1</v>
      </c>
      <c r="E3" s="92" t="s">
        <v>38</v>
      </c>
      <c r="F3" s="93">
        <v>120000</v>
      </c>
      <c r="G3" s="26" t="s">
        <v>7</v>
      </c>
    </row>
    <row r="4" spans="2:7" ht="14.25" x14ac:dyDescent="0.15">
      <c r="B4" s="15"/>
      <c r="C4" s="91" t="s">
        <v>1</v>
      </c>
      <c r="D4" s="16" t="s">
        <v>39</v>
      </c>
      <c r="E4" s="91" t="s">
        <v>40</v>
      </c>
      <c r="F4" s="16" t="s">
        <v>39</v>
      </c>
      <c r="G4" s="1" t="s">
        <v>40</v>
      </c>
    </row>
    <row r="5" spans="2:7" ht="14.25" x14ac:dyDescent="0.15">
      <c r="B5" s="15"/>
      <c r="C5" s="92"/>
      <c r="D5" s="16"/>
      <c r="E5" s="91"/>
      <c r="F5" s="16"/>
    </row>
    <row r="6" spans="2:7" ht="14.25" x14ac:dyDescent="0.15">
      <c r="B6" s="15" t="s">
        <v>16</v>
      </c>
      <c r="C6" s="94">
        <v>10</v>
      </c>
      <c r="D6" s="12">
        <f>+C6</f>
        <v>10</v>
      </c>
      <c r="E6" s="94"/>
      <c r="F6" s="17">
        <f>+D6*F3</f>
        <v>1200000</v>
      </c>
    </row>
    <row r="7" spans="2:7" ht="14.25" x14ac:dyDescent="0.15">
      <c r="B7" s="15" t="s">
        <v>41</v>
      </c>
      <c r="C7" s="94">
        <v>9</v>
      </c>
      <c r="D7" s="12">
        <f>+C7</f>
        <v>9</v>
      </c>
      <c r="E7" s="94"/>
      <c r="F7" s="17">
        <f>+D7*F3</f>
        <v>1080000</v>
      </c>
    </row>
    <row r="8" spans="2:7" ht="14.25" x14ac:dyDescent="0.15">
      <c r="B8" s="15" t="s">
        <v>42</v>
      </c>
      <c r="C8" s="94">
        <v>4</v>
      </c>
      <c r="D8" s="12">
        <f>+C8</f>
        <v>4</v>
      </c>
      <c r="E8" s="94"/>
      <c r="F8" s="17">
        <f>+D8*F3</f>
        <v>480000</v>
      </c>
    </row>
    <row r="9" spans="2:7" ht="14.25" x14ac:dyDescent="0.15">
      <c r="B9" s="15" t="s">
        <v>43</v>
      </c>
      <c r="C9" s="94">
        <v>22</v>
      </c>
      <c r="D9" s="12">
        <f>+C9*0.75</f>
        <v>16.5</v>
      </c>
      <c r="E9" s="94"/>
      <c r="F9" s="17">
        <f>+D9*F3</f>
        <v>1980000</v>
      </c>
    </row>
    <row r="10" spans="2:7" ht="14.25" x14ac:dyDescent="0.15">
      <c r="B10" s="15" t="s">
        <v>48</v>
      </c>
      <c r="C10" s="94"/>
      <c r="D10" s="12">
        <f>+F10/F3</f>
        <v>2.5</v>
      </c>
      <c r="E10" s="94"/>
      <c r="F10" s="18">
        <v>300000</v>
      </c>
    </row>
    <row r="11" spans="2:7" ht="14.25" x14ac:dyDescent="0.15">
      <c r="B11" s="15" t="s">
        <v>44</v>
      </c>
      <c r="C11" s="95"/>
      <c r="D11" s="20"/>
      <c r="E11" s="95">
        <v>37.5</v>
      </c>
      <c r="F11" s="20"/>
      <c r="G11" s="9">
        <f>+E11*F3</f>
        <v>4500000</v>
      </c>
    </row>
    <row r="12" spans="2:7" ht="14.25" x14ac:dyDescent="0.15">
      <c r="B12" t="s">
        <v>2</v>
      </c>
      <c r="C12" s="29">
        <f>SUM(C6:C11)</f>
        <v>45</v>
      </c>
      <c r="D12" s="12">
        <f>SUM(D6:D11)</f>
        <v>42</v>
      </c>
      <c r="E12" s="29">
        <f>SUM(E6:E11)</f>
        <v>37.5</v>
      </c>
      <c r="F12" s="7">
        <f>SUM(F6:F11)</f>
        <v>5040000</v>
      </c>
      <c r="G12" s="7">
        <f>SUM(G6:G11)</f>
        <v>4500000</v>
      </c>
    </row>
    <row r="13" spans="2:7" ht="14.25" x14ac:dyDescent="0.15">
      <c r="B13" t="s">
        <v>45</v>
      </c>
      <c r="G13" s="90">
        <f>+F12-G12</f>
        <v>540000</v>
      </c>
    </row>
    <row r="14" spans="2:7" ht="14.25" x14ac:dyDescent="0.15">
      <c r="C14" s="8"/>
      <c r="D14" s="8"/>
      <c r="E14" s="8"/>
    </row>
    <row r="15" spans="2:7" ht="14.25" x14ac:dyDescent="0.15">
      <c r="B15" t="s">
        <v>46</v>
      </c>
      <c r="C15" s="8"/>
      <c r="D15" s="12">
        <f>+D6+D7+D8+D9</f>
        <v>39.5</v>
      </c>
      <c r="E15" s="8"/>
      <c r="G15" s="5">
        <f>+(D15-E12)*F3</f>
        <v>240000</v>
      </c>
    </row>
    <row r="17" spans="2:7" ht="14.25" x14ac:dyDescent="0.15">
      <c r="B17" t="s">
        <v>47</v>
      </c>
      <c r="G17" s="2">
        <f>+G13+D10*2*F3</f>
        <v>1140000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F27"/>
  <sheetViews>
    <sheetView topLeftCell="A13" workbookViewId="0">
      <selection activeCell="D24" sqref="D24"/>
    </sheetView>
  </sheetViews>
  <sheetFormatPr defaultRowHeight="15" x14ac:dyDescent="0.2"/>
  <cols>
    <col min="1" max="1" width="5.546875" customWidth="1"/>
    <col min="2" max="2" width="15.66015625" customWidth="1"/>
    <col min="3" max="3" width="10.35546875" bestFit="1" customWidth="1"/>
    <col min="4" max="4" width="11.34375" bestFit="1" customWidth="1"/>
    <col min="5" max="5" width="10.35546875" bestFit="1" customWidth="1"/>
    <col min="6" max="6" width="12.9453125" customWidth="1"/>
  </cols>
  <sheetData>
    <row r="2" spans="2:6" ht="14.25" x14ac:dyDescent="0.15">
      <c r="B2" t="s">
        <v>121</v>
      </c>
      <c r="E2" s="7">
        <v>6000</v>
      </c>
      <c r="F2" t="s">
        <v>7</v>
      </c>
    </row>
    <row r="4" spans="2:6" ht="14.25" x14ac:dyDescent="0.15">
      <c r="D4" s="1" t="s">
        <v>1</v>
      </c>
      <c r="E4" s="1" t="s">
        <v>24</v>
      </c>
    </row>
    <row r="5" spans="2:6" ht="14.25" x14ac:dyDescent="0.15">
      <c r="E5" s="7"/>
    </row>
    <row r="6" spans="2:6" ht="14.25" x14ac:dyDescent="0.15">
      <c r="B6" t="s">
        <v>25</v>
      </c>
      <c r="D6" s="24">
        <v>750</v>
      </c>
      <c r="E6" s="7"/>
    </row>
    <row r="7" spans="2:6" ht="14.25" x14ac:dyDescent="0.15">
      <c r="B7" t="s">
        <v>49</v>
      </c>
      <c r="D7" s="24"/>
      <c r="E7" s="7"/>
    </row>
    <row r="8" spans="2:6" ht="14.25" x14ac:dyDescent="0.15">
      <c r="B8" t="s">
        <v>50</v>
      </c>
      <c r="D8" s="24">
        <v>420</v>
      </c>
      <c r="E8" s="7"/>
    </row>
    <row r="9" spans="2:6" ht="14.25" x14ac:dyDescent="0.15">
      <c r="B9" t="s">
        <v>51</v>
      </c>
      <c r="D9" s="24">
        <v>36</v>
      </c>
      <c r="E9" s="7"/>
    </row>
    <row r="10" spans="2:6" ht="14.25" x14ac:dyDescent="0.15">
      <c r="B10" t="s">
        <v>52</v>
      </c>
      <c r="D10" s="24"/>
      <c r="E10" s="7"/>
    </row>
    <row r="11" spans="2:6" ht="14.25" x14ac:dyDescent="0.15">
      <c r="B11" t="s">
        <v>50</v>
      </c>
      <c r="D11" s="24">
        <f>+E11/E2</f>
        <v>48</v>
      </c>
      <c r="E11" s="7">
        <v>288000</v>
      </c>
    </row>
    <row r="12" spans="2:6" ht="14.25" x14ac:dyDescent="0.15">
      <c r="B12" t="s">
        <v>51</v>
      </c>
      <c r="D12" s="24">
        <f>+E12/E2</f>
        <v>60</v>
      </c>
      <c r="E12" s="7">
        <v>360000</v>
      </c>
    </row>
    <row r="13" spans="2:6" ht="14.25" x14ac:dyDescent="0.15">
      <c r="B13" t="s">
        <v>53</v>
      </c>
      <c r="D13" s="25">
        <f>+E13/E2</f>
        <v>30</v>
      </c>
      <c r="E13" s="7">
        <v>180000</v>
      </c>
    </row>
    <row r="14" spans="2:6" ht="14.25" x14ac:dyDescent="0.15">
      <c r="B14" t="s">
        <v>26</v>
      </c>
      <c r="D14" s="24">
        <f>SUM(D8:D13)</f>
        <v>594</v>
      </c>
      <c r="E14" s="7"/>
    </row>
    <row r="15" spans="2:6" ht="14.25" x14ac:dyDescent="0.15">
      <c r="D15" s="24"/>
    </row>
    <row r="16" spans="2:6" ht="14.25" x14ac:dyDescent="0.15">
      <c r="B16" t="s">
        <v>27</v>
      </c>
      <c r="D16" s="24">
        <f>+D6-D14</f>
        <v>156</v>
      </c>
    </row>
    <row r="17" spans="2:5" ht="14.25" x14ac:dyDescent="0.15">
      <c r="B17" t="s">
        <v>28</v>
      </c>
      <c r="D17" s="25">
        <f>+D13</f>
        <v>30</v>
      </c>
    </row>
    <row r="18" spans="2:5" ht="14.25" x14ac:dyDescent="0.15">
      <c r="B18" t="s">
        <v>29</v>
      </c>
      <c r="D18" s="24">
        <f>+D16+D17</f>
        <v>186</v>
      </c>
    </row>
    <row r="19" spans="2:5" ht="14.25" x14ac:dyDescent="0.15">
      <c r="B19" t="s">
        <v>30</v>
      </c>
      <c r="D19" s="25">
        <f>+E19/E2</f>
        <v>13.5</v>
      </c>
      <c r="E19" s="7">
        <v>81000</v>
      </c>
    </row>
    <row r="20" spans="2:5" ht="14.25" x14ac:dyDescent="0.15">
      <c r="B20" t="s">
        <v>31</v>
      </c>
      <c r="D20" s="24">
        <f>+D18-D19</f>
        <v>172.5</v>
      </c>
    </row>
    <row r="21" spans="2:5" ht="14.25" x14ac:dyDescent="0.15">
      <c r="D21" s="24"/>
    </row>
    <row r="22" spans="2:5" ht="14.25" x14ac:dyDescent="0.15">
      <c r="B22" t="s">
        <v>32</v>
      </c>
      <c r="D22" s="24">
        <f>+D6</f>
        <v>750</v>
      </c>
    </row>
    <row r="23" spans="2:5" ht="14.25" x14ac:dyDescent="0.15">
      <c r="B23" t="s">
        <v>31</v>
      </c>
      <c r="D23" s="25">
        <f>+D20</f>
        <v>172.5</v>
      </c>
    </row>
    <row r="24" spans="2:5" ht="14.25" x14ac:dyDescent="0.15">
      <c r="B24" t="s">
        <v>33</v>
      </c>
      <c r="D24" s="96">
        <f>+D22-D23</f>
        <v>577.5</v>
      </c>
    </row>
    <row r="26" spans="2:5" ht="14.25" x14ac:dyDescent="0.15">
      <c r="D26" s="61"/>
    </row>
    <row r="27" spans="2:5" ht="14.25" x14ac:dyDescent="0.15">
      <c r="D27" s="61"/>
    </row>
  </sheetData>
  <phoneticPr fontId="3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H22"/>
  <sheetViews>
    <sheetView topLeftCell="B3" workbookViewId="0">
      <selection activeCell="G4" sqref="G4"/>
    </sheetView>
  </sheetViews>
  <sheetFormatPr defaultRowHeight="15" x14ac:dyDescent="0.2"/>
  <cols>
    <col min="7" max="7" width="11.21875" customWidth="1"/>
    <col min="11" max="11" width="10.7265625" customWidth="1"/>
  </cols>
  <sheetData>
    <row r="3" spans="3:8" ht="14.25" x14ac:dyDescent="0.15">
      <c r="C3" s="66" t="s">
        <v>125</v>
      </c>
      <c r="G3" s="97">
        <v>51000</v>
      </c>
    </row>
    <row r="4" spans="3:8" ht="14.25" x14ac:dyDescent="0.15">
      <c r="C4" s="69" t="s">
        <v>123</v>
      </c>
      <c r="D4" s="35"/>
      <c r="E4" s="35"/>
      <c r="F4" s="35"/>
      <c r="G4" s="70">
        <v>120000</v>
      </c>
      <c r="H4" s="35"/>
    </row>
    <row r="5" spans="3:8" ht="14.25" x14ac:dyDescent="0.15">
      <c r="C5" s="66" t="s">
        <v>117</v>
      </c>
      <c r="G5" s="68">
        <v>180000</v>
      </c>
    </row>
    <row r="6" spans="3:8" ht="14.25" x14ac:dyDescent="0.15">
      <c r="C6" s="66" t="s">
        <v>116</v>
      </c>
      <c r="G6" s="68">
        <v>60000</v>
      </c>
    </row>
    <row r="7" spans="3:8" ht="14.25" x14ac:dyDescent="0.15">
      <c r="C7" s="69" t="s">
        <v>126</v>
      </c>
      <c r="D7" s="35"/>
      <c r="E7" s="35"/>
      <c r="F7" s="35"/>
      <c r="G7" s="71">
        <v>63000</v>
      </c>
      <c r="H7" s="35"/>
    </row>
    <row r="8" spans="3:8" ht="14.25" x14ac:dyDescent="0.15">
      <c r="C8" s="66" t="s">
        <v>122</v>
      </c>
      <c r="G8" s="68">
        <v>24000</v>
      </c>
    </row>
    <row r="9" spans="3:8" ht="14.25" x14ac:dyDescent="0.15">
      <c r="C9" s="69" t="s">
        <v>124</v>
      </c>
      <c r="D9" s="35"/>
      <c r="E9" s="35"/>
      <c r="F9" s="35"/>
      <c r="G9" s="70">
        <v>27000</v>
      </c>
      <c r="H9" s="35"/>
    </row>
    <row r="11" spans="3:8" thickBot="1" x14ac:dyDescent="0.2">
      <c r="G11" s="67">
        <f>+G4+G9+G7</f>
        <v>210000</v>
      </c>
    </row>
    <row r="12" spans="3:8" thickBot="1" x14ac:dyDescent="0.2">
      <c r="C12" s="66" t="s">
        <v>127</v>
      </c>
      <c r="E12">
        <v>7500</v>
      </c>
      <c r="G12" s="72">
        <f>+G11/E12</f>
        <v>28</v>
      </c>
    </row>
    <row r="13" spans="3:8" ht="14.25" x14ac:dyDescent="0.15">
      <c r="C13" s="66" t="s">
        <v>128</v>
      </c>
      <c r="E13">
        <v>6000</v>
      </c>
      <c r="G13">
        <f>+G11/E13</f>
        <v>35</v>
      </c>
    </row>
    <row r="17" spans="8:8" ht="14.25" x14ac:dyDescent="0.15">
      <c r="H17" s="35"/>
    </row>
    <row r="20" spans="8:8" ht="14.25" x14ac:dyDescent="0.15">
      <c r="H20" s="35"/>
    </row>
    <row r="22" spans="8:8" ht="14.25" x14ac:dyDescent="0.15">
      <c r="H22" s="35"/>
    </row>
  </sheetData>
  <phoneticPr fontId="6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20"/>
  <sheetViews>
    <sheetView workbookViewId="0">
      <selection activeCell="F15" sqref="F15"/>
    </sheetView>
  </sheetViews>
  <sheetFormatPr defaultRowHeight="15" x14ac:dyDescent="0.2"/>
  <cols>
    <col min="2" max="2" width="9.98828125" customWidth="1"/>
    <col min="3" max="3" width="10.35546875" bestFit="1" customWidth="1"/>
    <col min="4" max="4" width="9.125" bestFit="1" customWidth="1"/>
    <col min="5" max="5" width="11.34375" bestFit="1" customWidth="1"/>
  </cols>
  <sheetData>
    <row r="2" spans="2:5" ht="14.25" x14ac:dyDescent="0.15">
      <c r="B2" t="s">
        <v>58</v>
      </c>
      <c r="C2" s="1" t="s">
        <v>54</v>
      </c>
      <c r="D2" s="1" t="s">
        <v>55</v>
      </c>
      <c r="E2" s="1" t="s">
        <v>2</v>
      </c>
    </row>
    <row r="3" spans="2:5" ht="14.25" x14ac:dyDescent="0.15">
      <c r="B3" t="s">
        <v>129</v>
      </c>
      <c r="C3" s="2">
        <v>20000</v>
      </c>
      <c r="D3" s="32">
        <v>8</v>
      </c>
      <c r="E3" s="2">
        <f>+C3*D3</f>
        <v>160000</v>
      </c>
    </row>
    <row r="4" spans="2:5" ht="14.25" x14ac:dyDescent="0.15">
      <c r="B4" t="s">
        <v>56</v>
      </c>
      <c r="C4" s="2">
        <v>250</v>
      </c>
      <c r="D4" s="32">
        <v>300</v>
      </c>
      <c r="E4" s="4">
        <f>+C4*D4</f>
        <v>75000</v>
      </c>
    </row>
    <row r="5" spans="2:5" ht="14.25" x14ac:dyDescent="0.15">
      <c r="C5" s="2"/>
      <c r="D5" s="32"/>
      <c r="E5" s="2">
        <f>+E3+E4</f>
        <v>235000</v>
      </c>
    </row>
    <row r="6" spans="2:5" ht="14.25" x14ac:dyDescent="0.15">
      <c r="C6" s="2"/>
      <c r="D6" s="32"/>
      <c r="E6" s="2"/>
    </row>
    <row r="7" spans="2:5" ht="14.25" x14ac:dyDescent="0.15">
      <c r="B7" t="s">
        <v>57</v>
      </c>
      <c r="C7" s="2"/>
      <c r="D7" s="32"/>
      <c r="E7" s="2"/>
    </row>
    <row r="8" spans="2:5" ht="14.25" x14ac:dyDescent="0.15">
      <c r="B8" t="s">
        <v>129</v>
      </c>
      <c r="C8" s="2">
        <f>+C3</f>
        <v>20000</v>
      </c>
      <c r="D8" s="32">
        <f>+E8/C8</f>
        <v>11.75</v>
      </c>
      <c r="E8" s="2">
        <f>+E5</f>
        <v>235000</v>
      </c>
    </row>
    <row r="9" spans="2:5" ht="14.25" x14ac:dyDescent="0.15">
      <c r="C9" s="2"/>
      <c r="D9" s="32"/>
      <c r="E9" s="2"/>
    </row>
    <row r="10" spans="2:5" ht="14.25" x14ac:dyDescent="0.15">
      <c r="B10" t="s">
        <v>59</v>
      </c>
      <c r="C10" s="2"/>
      <c r="D10" s="32"/>
      <c r="E10" s="2"/>
    </row>
    <row r="11" spans="2:5" ht="14.25" x14ac:dyDescent="0.15">
      <c r="C11" s="2"/>
      <c r="D11" s="32"/>
      <c r="E11" s="2"/>
    </row>
    <row r="12" spans="2:5" ht="14.25" x14ac:dyDescent="0.15">
      <c r="B12" t="s">
        <v>58</v>
      </c>
      <c r="C12" s="31" t="s">
        <v>54</v>
      </c>
      <c r="D12" s="33" t="s">
        <v>55</v>
      </c>
      <c r="E12" s="31" t="s">
        <v>2</v>
      </c>
    </row>
    <row r="13" spans="2:5" ht="14.25" x14ac:dyDescent="0.15">
      <c r="B13" t="s">
        <v>129</v>
      </c>
      <c r="C13" s="2">
        <v>1200</v>
      </c>
      <c r="D13" s="32">
        <f>+D3</f>
        <v>8</v>
      </c>
      <c r="E13" s="2">
        <f>+C13*D13</f>
        <v>9600</v>
      </c>
    </row>
    <row r="14" spans="2:5" ht="14.25" x14ac:dyDescent="0.15">
      <c r="B14" t="s">
        <v>56</v>
      </c>
      <c r="C14" s="2">
        <v>18</v>
      </c>
      <c r="D14" s="32">
        <f>+D4</f>
        <v>300</v>
      </c>
      <c r="E14" s="4">
        <f>+C14*D14</f>
        <v>5400</v>
      </c>
    </row>
    <row r="15" spans="2:5" ht="14.25" x14ac:dyDescent="0.15">
      <c r="C15" s="2"/>
      <c r="D15" s="32"/>
      <c r="E15" s="2">
        <f>+E13+E14</f>
        <v>15000</v>
      </c>
    </row>
    <row r="16" spans="2:5" ht="14.25" x14ac:dyDescent="0.15">
      <c r="C16" s="2"/>
      <c r="D16" s="32"/>
      <c r="E16" s="2"/>
    </row>
    <row r="17" spans="2:5" ht="14.25" x14ac:dyDescent="0.15">
      <c r="B17" t="s">
        <v>57</v>
      </c>
      <c r="C17" s="2"/>
      <c r="D17" s="32"/>
      <c r="E17" s="2"/>
    </row>
    <row r="18" spans="2:5" ht="14.25" x14ac:dyDescent="0.15">
      <c r="B18" t="s">
        <v>129</v>
      </c>
      <c r="C18" s="2">
        <f>+C13</f>
        <v>1200</v>
      </c>
      <c r="D18" s="32">
        <f>+D8</f>
        <v>11.75</v>
      </c>
      <c r="E18" s="2">
        <f>+C18*D18</f>
        <v>14100</v>
      </c>
    </row>
    <row r="19" spans="2:5" ht="14.25" x14ac:dyDescent="0.15">
      <c r="C19" s="2"/>
      <c r="D19" s="2"/>
      <c r="E19" s="2"/>
    </row>
    <row r="20" spans="2:5" ht="14.25" x14ac:dyDescent="0.15">
      <c r="B20" s="87" t="s">
        <v>130</v>
      </c>
      <c r="C20" s="98"/>
      <c r="D20" s="98"/>
      <c r="E20" s="98">
        <f>+E18-E15</f>
        <v>-900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20"/>
  <sheetViews>
    <sheetView tabSelected="1" workbookViewId="0">
      <selection activeCell="F23" sqref="F23"/>
    </sheetView>
  </sheetViews>
  <sheetFormatPr defaultRowHeight="14.25" x14ac:dyDescent="0.15"/>
  <cols>
    <col min="4" max="5" width="10.35546875" bestFit="1" customWidth="1"/>
    <col min="6" max="6" width="12.9453125" bestFit="1" customWidth="1"/>
    <col min="7" max="7" width="10.35546875" bestFit="1" customWidth="1"/>
    <col min="12" max="12" width="10.35546875" bestFit="1" customWidth="1"/>
  </cols>
  <sheetData>
    <row r="2" spans="2:5" x14ac:dyDescent="0.15">
      <c r="B2" t="s">
        <v>131</v>
      </c>
    </row>
    <row r="3" spans="2:5" x14ac:dyDescent="0.15">
      <c r="B3" t="s">
        <v>0</v>
      </c>
      <c r="E3">
        <v>200</v>
      </c>
    </row>
    <row r="4" spans="2:5" x14ac:dyDescent="0.15">
      <c r="B4" t="s">
        <v>49</v>
      </c>
    </row>
    <row r="5" spans="2:5" x14ac:dyDescent="0.15">
      <c r="B5" t="s">
        <v>34</v>
      </c>
      <c r="D5">
        <v>75</v>
      </c>
    </row>
    <row r="6" spans="2:5" x14ac:dyDescent="0.15">
      <c r="B6" t="s">
        <v>63</v>
      </c>
      <c r="D6" s="30">
        <v>15</v>
      </c>
    </row>
    <row r="7" spans="2:5" x14ac:dyDescent="0.15">
      <c r="E7" s="30">
        <f>+D5+D6</f>
        <v>90</v>
      </c>
    </row>
    <row r="8" spans="2:5" x14ac:dyDescent="0.15">
      <c r="E8">
        <f>+E3-E7</f>
        <v>110</v>
      </c>
    </row>
    <row r="9" spans="2:5" x14ac:dyDescent="0.15">
      <c r="B9" t="s">
        <v>64</v>
      </c>
      <c r="E9" s="9">
        <f>200000*0.1</f>
        <v>20000</v>
      </c>
    </row>
    <row r="10" spans="2:5" x14ac:dyDescent="0.15">
      <c r="B10" t="s">
        <v>65</v>
      </c>
      <c r="E10" s="7">
        <f>+E8*E9</f>
        <v>2200000</v>
      </c>
    </row>
    <row r="12" spans="2:5" x14ac:dyDescent="0.15">
      <c r="B12" t="s">
        <v>132</v>
      </c>
    </row>
    <row r="13" spans="2:5" x14ac:dyDescent="0.15">
      <c r="B13" t="s">
        <v>49</v>
      </c>
    </row>
    <row r="14" spans="2:5" x14ac:dyDescent="0.15">
      <c r="B14" t="s">
        <v>34</v>
      </c>
      <c r="D14">
        <v>62.5</v>
      </c>
    </row>
    <row r="15" spans="2:5" x14ac:dyDescent="0.15">
      <c r="B15" t="s">
        <v>63</v>
      </c>
      <c r="D15" s="30">
        <v>7.5</v>
      </c>
    </row>
    <row r="16" spans="2:5" x14ac:dyDescent="0.15">
      <c r="E16">
        <f>+D14+D15</f>
        <v>70</v>
      </c>
    </row>
    <row r="17" spans="2:5" x14ac:dyDescent="0.15">
      <c r="B17" t="s">
        <v>65</v>
      </c>
      <c r="D17" s="7">
        <f>+E10</f>
        <v>2200000</v>
      </c>
    </row>
    <row r="18" spans="2:5" x14ac:dyDescent="0.15">
      <c r="B18" t="s">
        <v>133</v>
      </c>
      <c r="D18" s="9">
        <v>50000</v>
      </c>
    </row>
    <row r="19" spans="2:5" x14ac:dyDescent="0.15">
      <c r="E19" s="30">
        <f>+D17/D18</f>
        <v>44</v>
      </c>
    </row>
    <row r="20" spans="2:5" x14ac:dyDescent="0.15">
      <c r="E20" s="87">
        <f>+E16+E19</f>
        <v>114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Q1</vt:lpstr>
      <vt:lpstr>Q3</vt:lpstr>
      <vt:lpstr>Q4</vt:lpstr>
      <vt:lpstr>Q6</vt:lpstr>
      <vt:lpstr>Q7</vt:lpstr>
      <vt:lpstr>Q8</vt:lpstr>
      <vt:lpstr>Q9</vt:lpstr>
      <vt:lpstr>Q11</vt:lpstr>
      <vt:lpstr>Q14</vt:lpstr>
      <vt:lpstr>Q16</vt:lpstr>
      <vt:lpstr>Q17</vt:lpstr>
      <vt:lpstr>Q18</vt:lpstr>
      <vt:lpstr>Q19</vt:lpstr>
      <vt:lpstr>Q21</vt:lpstr>
      <vt:lpstr>Q22</vt:lpstr>
      <vt:lpstr>Q23</vt:lpstr>
    </vt:vector>
  </TitlesOfParts>
  <Company>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</dc:creator>
  <cp:lastModifiedBy>X</cp:lastModifiedBy>
  <cp:lastPrinted>2014-02-10T10:59:03Z</cp:lastPrinted>
  <dcterms:created xsi:type="dcterms:W3CDTF">2013-09-24T08:58:03Z</dcterms:created>
  <dcterms:modified xsi:type="dcterms:W3CDTF">2020-07-28T20:02:32Z</dcterms:modified>
</cp:coreProperties>
</file>